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entandem-my.sharepoint.com/personal/kieran_bishop_entandemlicensing_com/Documents/Website Forms/4B1 4B3 Classical Music Concerts/"/>
    </mc:Choice>
  </mc:AlternateContent>
  <xr:revisionPtr revIDLastSave="2" documentId="8_{33E3D9C0-AC61-411F-B101-CA787C46A188}" xr6:coauthVersionLast="47" xr6:coauthVersionMax="47" xr10:uidLastSave="{B5D36AAC-7972-4193-AE2E-930E3FE18692}"/>
  <workbookProtection workbookAlgorithmName="SHA-512" workbookHashValue="TwOLgPDSm87/phoRiX0wK9YrHVytnb8Xz84mltbshYxVMxDJOTl4oPqrdZYzljiseJ3TDRrKNrDc7LGkLcbP1Q==" workbookSaltValue="Db1Dkd95WZc50E0rJN232g==" workbookSpinCount="100000" lockStructure="1"/>
  <bookViews>
    <workbookView xWindow="705" yWindow="1410" windowWidth="18615" windowHeight="18375" tabRatio="765" xr2:uid="{00000000-000D-0000-FFFF-FFFF00000000}"/>
  </bookViews>
  <sheets>
    <sheet name="4A1 4A2 4B1 4B3 Form" sheetId="1" r:id="rId1"/>
    <sheet name="Language" sheetId="4" state="hidden" r:id="rId2"/>
    <sheet name="Tariffs" sheetId="3" state="hidden" r:id="rId3"/>
    <sheet name="Selected Tariff info" sheetId="5" state="hidden" r:id="rId4"/>
    <sheet name="Tariffs Info" sheetId="2" state="hidden" r:id="rId5"/>
    <sheet name="Licensee details section" sheetId="6" state="hidden" r:id="rId6"/>
    <sheet name="Province &amp; tax rates" sheetId="7" state="hidden" r:id="rId7"/>
    <sheet name="PostalCode validation" sheetId="8" state="hidden" r:id="rId8"/>
    <sheet name="page2 translations" sheetId="10" state="hidden" r:id="rId9"/>
    <sheet name="Page 2 calculation" sheetId="12" state="hidden" r:id="rId10"/>
    <sheet name="page4 translations" sheetId="11" state="hidden" r:id="rId11"/>
  </sheets>
  <definedNames>
    <definedName name="_xlnm._FilterDatabase" localSheetId="0" hidden="1">'4A1 4A2 4B1 4B3 Form'!$C$19:$F$21</definedName>
    <definedName name="correcttarifflanguage">Tariffs!$B$3:$B$6</definedName>
    <definedName name="Language">Language!$D$2:$D$3</definedName>
    <definedName name="LicenseeField1">'Licensee details section'!$B$4</definedName>
    <definedName name="LicenseeField2">'Licensee details section'!$B$5</definedName>
    <definedName name="OuiNon">'page2 translations'!$F$5:$F$6</definedName>
    <definedName name="_xlnm.Print_Area" localSheetId="0">'4A1 4A2 4B1 4B3 Form'!$A$1:$BC$78</definedName>
    <definedName name="Prov">'Province &amp; tax rates'!$A$3:$A$16</definedName>
    <definedName name="TariffEN">Tariffs!$A$11:$A$14</definedName>
    <definedName name="TariffFR">Tariffs!$B$11:$B$14</definedName>
    <definedName name="termsconditions">'4A1 4A2 4B1 4B3 Form'!$A$52:$BC$71</definedName>
    <definedName name="YesNo">'page2 translations'!$F$2:$F$3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12" l="1"/>
  <c r="N15" i="12"/>
  <c r="O14" i="12"/>
  <c r="N14" i="12"/>
  <c r="O13" i="12"/>
  <c r="N13" i="12"/>
  <c r="O12" i="12"/>
  <c r="N12" i="12"/>
  <c r="O11" i="12"/>
  <c r="N11" i="12"/>
  <c r="O10" i="12"/>
  <c r="N10" i="12"/>
  <c r="O9" i="12"/>
  <c r="N9" i="12"/>
  <c r="O8" i="12"/>
  <c r="N8" i="12"/>
  <c r="O7" i="12"/>
  <c r="N7" i="12"/>
  <c r="O6" i="12"/>
  <c r="N6" i="12"/>
  <c r="M15" i="12"/>
  <c r="U15" i="12" s="1"/>
  <c r="L15" i="12"/>
  <c r="T15" i="12" s="1"/>
  <c r="K15" i="12"/>
  <c r="S15" i="12" s="1"/>
  <c r="J15" i="12"/>
  <c r="R15" i="12" s="1"/>
  <c r="I15" i="12"/>
  <c r="Q15" i="12" s="1"/>
  <c r="M14" i="12"/>
  <c r="U14" i="12" s="1"/>
  <c r="L14" i="12"/>
  <c r="T14" i="12" s="1"/>
  <c r="K14" i="12"/>
  <c r="S14" i="12" s="1"/>
  <c r="J14" i="12"/>
  <c r="R14" i="12" s="1"/>
  <c r="I14" i="12"/>
  <c r="Q14" i="12" s="1"/>
  <c r="M13" i="12"/>
  <c r="U13" i="12" s="1"/>
  <c r="L13" i="12"/>
  <c r="T13" i="12" s="1"/>
  <c r="K13" i="12"/>
  <c r="S13" i="12" s="1"/>
  <c r="J13" i="12"/>
  <c r="R13" i="12" s="1"/>
  <c r="I13" i="12"/>
  <c r="Q13" i="12" s="1"/>
  <c r="M12" i="12"/>
  <c r="U12" i="12" s="1"/>
  <c r="L12" i="12"/>
  <c r="T12" i="12" s="1"/>
  <c r="K12" i="12"/>
  <c r="S12" i="12" s="1"/>
  <c r="J12" i="12"/>
  <c r="R12" i="12" s="1"/>
  <c r="I12" i="12"/>
  <c r="Q12" i="12" s="1"/>
  <c r="M11" i="12"/>
  <c r="U11" i="12" s="1"/>
  <c r="L11" i="12"/>
  <c r="T11" i="12" s="1"/>
  <c r="K11" i="12"/>
  <c r="S11" i="12" s="1"/>
  <c r="J11" i="12"/>
  <c r="R11" i="12" s="1"/>
  <c r="I11" i="12"/>
  <c r="Q11" i="12" s="1"/>
  <c r="M10" i="12"/>
  <c r="U10" i="12" s="1"/>
  <c r="L10" i="12"/>
  <c r="T10" i="12" s="1"/>
  <c r="K10" i="12"/>
  <c r="S10" i="12" s="1"/>
  <c r="J10" i="12"/>
  <c r="R10" i="12" s="1"/>
  <c r="I10" i="12"/>
  <c r="Q10" i="12" s="1"/>
  <c r="M9" i="12"/>
  <c r="U9" i="12" s="1"/>
  <c r="L9" i="12"/>
  <c r="T9" i="12" s="1"/>
  <c r="K9" i="12"/>
  <c r="S9" i="12" s="1"/>
  <c r="J9" i="12"/>
  <c r="R9" i="12" s="1"/>
  <c r="I9" i="12"/>
  <c r="Q9" i="12" s="1"/>
  <c r="M8" i="12"/>
  <c r="U8" i="12" s="1"/>
  <c r="L8" i="12"/>
  <c r="T8" i="12" s="1"/>
  <c r="K8" i="12"/>
  <c r="S8" i="12" s="1"/>
  <c r="J8" i="12"/>
  <c r="R8" i="12" s="1"/>
  <c r="I8" i="12"/>
  <c r="Q8" i="12" s="1"/>
  <c r="M7" i="12"/>
  <c r="U7" i="12" s="1"/>
  <c r="L7" i="12"/>
  <c r="T7" i="12" s="1"/>
  <c r="K7" i="12"/>
  <c r="S7" i="12" s="1"/>
  <c r="J7" i="12"/>
  <c r="R7" i="12" s="1"/>
  <c r="I7" i="12"/>
  <c r="Q7" i="12" s="1"/>
  <c r="M6" i="12"/>
  <c r="U6" i="12" s="1"/>
  <c r="L6" i="12"/>
  <c r="T6" i="12" s="1"/>
  <c r="K6" i="12"/>
  <c r="S6" i="12" s="1"/>
  <c r="J6" i="12"/>
  <c r="R6" i="12" s="1"/>
  <c r="I6" i="12"/>
  <c r="Q6" i="12" s="1"/>
  <c r="C2" i="8" l="1"/>
  <c r="C11" i="8" s="1"/>
  <c r="P30" i="1" l="1"/>
  <c r="N30" i="1"/>
  <c r="M30" i="1"/>
  <c r="L30" i="1"/>
  <c r="K30" i="1"/>
  <c r="J30" i="1"/>
  <c r="I30" i="1"/>
  <c r="H30" i="1"/>
  <c r="G30" i="1"/>
  <c r="F30" i="1"/>
  <c r="E30" i="1"/>
  <c r="D30" i="1"/>
  <c r="C30" i="1"/>
  <c r="B15" i="12" l="1"/>
  <c r="B14" i="12"/>
  <c r="V14" i="12" s="1"/>
  <c r="W14" i="12" s="1"/>
  <c r="X14" i="12" s="1"/>
  <c r="B13" i="12"/>
  <c r="B12" i="12"/>
  <c r="B11" i="12"/>
  <c r="B10" i="12"/>
  <c r="B9" i="12"/>
  <c r="B8" i="12"/>
  <c r="B7" i="12"/>
  <c r="V7" i="12" s="1"/>
  <c r="W7" i="12" s="1"/>
  <c r="X7" i="12" s="1"/>
  <c r="B6" i="12"/>
  <c r="V6" i="12" s="1"/>
  <c r="W6" i="12" s="1"/>
  <c r="X6" i="12" s="1"/>
  <c r="BG47" i="1"/>
  <c r="BF47" i="1"/>
  <c r="BG46" i="1"/>
  <c r="BF46" i="1"/>
  <c r="BG45" i="1"/>
  <c r="BF45" i="1"/>
  <c r="BG44" i="1"/>
  <c r="BF44" i="1"/>
  <c r="BG43" i="1"/>
  <c r="BF43" i="1"/>
  <c r="BG42" i="1"/>
  <c r="BF42" i="1"/>
  <c r="BG41" i="1"/>
  <c r="BF41" i="1"/>
  <c r="BG40" i="1"/>
  <c r="BF40" i="1"/>
  <c r="BG39" i="1"/>
  <c r="BF39" i="1"/>
  <c r="BD38" i="1"/>
  <c r="BE38" i="1"/>
  <c r="BG38" i="1"/>
  <c r="BF38" i="1"/>
  <c r="V10" i="12" l="1"/>
  <c r="W10" i="12" s="1"/>
  <c r="X10" i="12" s="1"/>
  <c r="V11" i="12"/>
  <c r="W11" i="12" s="1"/>
  <c r="X11" i="12" s="1"/>
  <c r="V15" i="12"/>
  <c r="W15" i="12" s="1"/>
  <c r="X15" i="12" s="1"/>
  <c r="V8" i="12"/>
  <c r="W8" i="12" s="1"/>
  <c r="X8" i="12" s="1"/>
  <c r="V12" i="12"/>
  <c r="W12" i="12" s="1"/>
  <c r="X12" i="12" s="1"/>
  <c r="V9" i="12"/>
  <c r="W9" i="12" s="1"/>
  <c r="X9" i="12" s="1"/>
  <c r="V13" i="12"/>
  <c r="W13" i="12" s="1"/>
  <c r="X13" i="12" s="1"/>
  <c r="B16" i="12"/>
  <c r="F2" i="4"/>
  <c r="D3" i="4" s="1"/>
  <c r="C6" i="12"/>
  <c r="D6" i="12"/>
  <c r="BE47" i="1"/>
  <c r="BD47" i="1"/>
  <c r="BE46" i="1"/>
  <c r="BD46" i="1"/>
  <c r="BE45" i="1"/>
  <c r="BD45" i="1"/>
  <c r="BE44" i="1"/>
  <c r="BD44" i="1"/>
  <c r="BE43" i="1"/>
  <c r="BD43" i="1"/>
  <c r="BE42" i="1"/>
  <c r="BD42" i="1"/>
  <c r="BE41" i="1"/>
  <c r="BD41" i="1"/>
  <c r="BE40" i="1"/>
  <c r="BD40" i="1"/>
  <c r="BE39" i="1"/>
  <c r="BD39" i="1"/>
  <c r="H22" i="1"/>
  <c r="C29" i="1"/>
  <c r="D7" i="12"/>
  <c r="C7" i="12"/>
  <c r="C15" i="12"/>
  <c r="D15" i="12"/>
  <c r="C14" i="12"/>
  <c r="D14" i="12"/>
  <c r="C13" i="12"/>
  <c r="D13" i="12"/>
  <c r="C12" i="12"/>
  <c r="D12" i="12"/>
  <c r="C11" i="12"/>
  <c r="D11" i="12"/>
  <c r="C10" i="12"/>
  <c r="D10" i="12"/>
  <c r="C9" i="12"/>
  <c r="D9" i="12"/>
  <c r="C8" i="12"/>
  <c r="D8" i="12"/>
  <c r="C5" i="8"/>
  <c r="D5" i="8" s="1"/>
  <c r="C6" i="8"/>
  <c r="C4" i="8"/>
  <c r="F15" i="2"/>
  <c r="E15" i="2"/>
  <c r="D15" i="2"/>
  <c r="C15" i="2"/>
  <c r="F5" i="2"/>
  <c r="E5" i="2"/>
  <c r="D5" i="2"/>
  <c r="C5" i="2"/>
  <c r="O30" i="1" l="1"/>
  <c r="Q30" i="1" s="1"/>
  <c r="X16" i="12"/>
  <c r="D16" i="12"/>
  <c r="C16" i="12"/>
  <c r="D2" i="4"/>
  <c r="BC23" i="1" s="1"/>
  <c r="G2" i="4"/>
  <c r="C9" i="8"/>
  <c r="D9" i="8" s="1"/>
  <c r="C8" i="8"/>
  <c r="C7" i="8"/>
  <c r="D7" i="8" s="1"/>
  <c r="C3" i="8"/>
  <c r="A34" i="1" l="1"/>
  <c r="A78" i="1" s="1"/>
  <c r="AE25" i="1"/>
  <c r="C23" i="1"/>
  <c r="A23" i="1"/>
  <c r="O25" i="1"/>
  <c r="A13" i="1"/>
  <c r="C32" i="1"/>
  <c r="B1" i="10"/>
  <c r="S25" i="1"/>
  <c r="K25" i="1"/>
  <c r="X25" i="1"/>
  <c r="E29" i="1"/>
  <c r="C25" i="1"/>
  <c r="AM25" i="1"/>
  <c r="B1" i="12"/>
  <c r="AP25" i="1"/>
  <c r="C2" i="7"/>
  <c r="C1" i="5"/>
  <c r="A1" i="1"/>
  <c r="B1" i="6"/>
  <c r="B21" i="6" s="1"/>
  <c r="AW25" i="1"/>
  <c r="AI36" i="1"/>
  <c r="X31" i="1"/>
  <c r="B2" i="7"/>
  <c r="AE26" i="1"/>
  <c r="B1" i="11"/>
  <c r="B1" i="3"/>
  <c r="B2" i="3" s="1"/>
  <c r="B5" i="3" s="1"/>
  <c r="J1" i="1"/>
  <c r="E9" i="8"/>
  <c r="F9" i="8" s="1"/>
  <c r="E4" i="8"/>
  <c r="F4" i="8" s="1"/>
  <c r="E6" i="8"/>
  <c r="F6" i="8" s="1"/>
  <c r="E3" i="8"/>
  <c r="F3" i="8" s="1"/>
  <c r="E8" i="8"/>
  <c r="F8" i="8" s="1"/>
  <c r="E5" i="8"/>
  <c r="F5" i="8" s="1"/>
  <c r="E7" i="8"/>
  <c r="F7" i="8" s="1"/>
  <c r="B21" i="11" l="1"/>
  <c r="B37" i="11"/>
  <c r="B33" i="11"/>
  <c r="B31" i="11"/>
  <c r="B29" i="11"/>
  <c r="B25" i="11"/>
  <c r="B36" i="11"/>
  <c r="B32" i="11"/>
  <c r="B28" i="11"/>
  <c r="B26" i="11"/>
  <c r="B35" i="11"/>
  <c r="B30" i="11"/>
  <c r="B27" i="11"/>
  <c r="B34" i="11"/>
  <c r="B17" i="11"/>
  <c r="B19" i="11"/>
  <c r="B20" i="11"/>
  <c r="B8" i="10"/>
  <c r="S37" i="1" s="1"/>
  <c r="B16" i="10"/>
  <c r="B50" i="1" s="1"/>
  <c r="B20" i="6"/>
  <c r="F2" i="8"/>
  <c r="B16" i="11"/>
  <c r="B9" i="11"/>
  <c r="C1" i="10"/>
  <c r="AJ36" i="1" s="1"/>
  <c r="B10" i="10"/>
  <c r="AJ37" i="1" s="1"/>
  <c r="B15" i="10"/>
  <c r="B49" i="1" s="1"/>
  <c r="B3" i="3"/>
  <c r="B9" i="10"/>
  <c r="AA37" i="1" s="1"/>
  <c r="B11" i="10"/>
  <c r="AN37" i="1" s="1"/>
  <c r="B4" i="3"/>
  <c r="B14" i="6"/>
  <c r="AF19" i="1" s="1"/>
  <c r="B7" i="6"/>
  <c r="Z15" i="1" s="1"/>
  <c r="B6" i="10"/>
  <c r="B37" i="1" s="1"/>
  <c r="B7" i="10"/>
  <c r="G37" i="1" s="1"/>
  <c r="B6" i="3"/>
  <c r="B15" i="11"/>
  <c r="B10" i="11"/>
  <c r="B13" i="11"/>
  <c r="B12" i="11"/>
  <c r="B18" i="11"/>
  <c r="B15" i="6"/>
  <c r="AM19" i="1" s="1"/>
  <c r="B14" i="11"/>
  <c r="B11" i="11"/>
  <c r="B18" i="6"/>
  <c r="I21" i="1" s="1"/>
  <c r="B4" i="6"/>
  <c r="C13" i="1" s="1"/>
  <c r="B9" i="6"/>
  <c r="W17" i="1" s="1"/>
  <c r="B19" i="6"/>
  <c r="AJ21" i="1" s="1"/>
  <c r="B13" i="6"/>
  <c r="P19" i="1" s="1"/>
  <c r="B6" i="6"/>
  <c r="C15" i="1" s="1"/>
  <c r="B10" i="6"/>
  <c r="AE17" i="1" s="1"/>
  <c r="B5" i="6"/>
  <c r="AC13" i="1" s="1"/>
  <c r="B16" i="6"/>
  <c r="AQ19" i="1" s="1"/>
  <c r="B12" i="10"/>
  <c r="AQ37" i="1" s="1"/>
  <c r="B14" i="10"/>
  <c r="B8" i="6"/>
  <c r="C17" i="1" s="1"/>
  <c r="B11" i="6"/>
  <c r="AQ17" i="1" s="1"/>
  <c r="B17" i="6"/>
  <c r="C21" i="1" s="1"/>
  <c r="B12" i="6"/>
  <c r="C19" i="1" s="1"/>
  <c r="O2" i="1" l="1"/>
  <c r="AQ31" i="1"/>
  <c r="C2" i="5" l="1"/>
  <c r="C3" i="5" s="1"/>
  <c r="B6" i="11"/>
  <c r="E28" i="5" l="1"/>
  <c r="E27" i="5"/>
  <c r="E18" i="5"/>
  <c r="C18" i="5" s="1"/>
  <c r="B51" i="1" s="1"/>
  <c r="E20" i="5"/>
  <c r="C20" i="5" s="1"/>
  <c r="C56" i="1" s="1"/>
  <c r="E21" i="5"/>
  <c r="E22" i="5"/>
  <c r="E23" i="5"/>
  <c r="E24" i="5"/>
  <c r="E19" i="5"/>
  <c r="C19" i="5" s="1"/>
  <c r="A53" i="1" s="1"/>
  <c r="E25" i="5"/>
  <c r="E26" i="5"/>
  <c r="AZ28" i="1"/>
  <c r="E8" i="5"/>
  <c r="C8" i="5" s="1"/>
  <c r="E7" i="5"/>
  <c r="C7" i="5" s="1"/>
  <c r="E9" i="5"/>
  <c r="D9" i="5" s="1"/>
  <c r="C9" i="5" s="1"/>
  <c r="B6" i="1" s="1"/>
  <c r="B2" i="10"/>
  <c r="C3" i="10" s="1"/>
  <c r="D3" i="5"/>
  <c r="B2" i="12"/>
  <c r="C2" i="12" s="1"/>
  <c r="E11" i="5"/>
  <c r="D11" i="5" s="1"/>
  <c r="C11" i="5" s="1"/>
  <c r="B8" i="1" s="1"/>
  <c r="E12" i="5"/>
  <c r="D12" i="5" s="1"/>
  <c r="C12" i="5" s="1"/>
  <c r="B9" i="1" s="1"/>
  <c r="A36" i="1"/>
  <c r="AZ23" i="1"/>
  <c r="E10" i="5"/>
  <c r="D10" i="5" s="1"/>
  <c r="C10" i="5" s="1"/>
  <c r="B7" i="1" s="1"/>
  <c r="E13" i="5"/>
  <c r="C27" i="5" l="1"/>
  <c r="C73" i="1"/>
  <c r="C67" i="1"/>
  <c r="C24" i="5"/>
  <c r="C64" i="1"/>
  <c r="C23" i="5"/>
  <c r="C22" i="5"/>
  <c r="C61" i="1"/>
  <c r="C28" i="5"/>
  <c r="C75" i="1"/>
  <c r="C26" i="5"/>
  <c r="C71" i="1"/>
  <c r="C59" i="1"/>
  <c r="C21" i="5"/>
  <c r="C69" i="1"/>
  <c r="C25" i="5"/>
  <c r="B3" i="12"/>
  <c r="B4" i="10"/>
  <c r="D13" i="10" s="1"/>
  <c r="B3" i="10"/>
  <c r="F4" i="12"/>
  <c r="I5" i="1"/>
  <c r="D13" i="5"/>
  <c r="C13" i="5"/>
  <c r="B10" i="1" s="1"/>
  <c r="F9" i="12"/>
  <c r="F8" i="12"/>
  <c r="C13" i="10" l="1"/>
  <c r="B13" i="10" s="1"/>
  <c r="AW37" i="1" s="1"/>
  <c r="C4" i="12"/>
  <c r="D4" i="12"/>
  <c r="E13" i="12" s="1"/>
  <c r="E12" i="12"/>
  <c r="E8" i="12"/>
  <c r="E14" i="12"/>
  <c r="E10" i="12"/>
  <c r="E6" i="12"/>
  <c r="E15" i="12"/>
  <c r="E11" i="12"/>
  <c r="F6" i="12"/>
  <c r="G6" i="12" s="1"/>
  <c r="AW38" i="1" s="1"/>
  <c r="F7" i="12"/>
  <c r="G7" i="12" s="1"/>
  <c r="AW39" i="1" s="1"/>
  <c r="AX39" i="1" s="1"/>
  <c r="AY39" i="1" s="1"/>
  <c r="G8" i="12"/>
  <c r="AW40" i="1" s="1"/>
  <c r="AX40" i="1" s="1"/>
  <c r="G9" i="12"/>
  <c r="AW41" i="1" s="1"/>
  <c r="AX41" i="1" s="1"/>
  <c r="AY41" i="1" s="1"/>
  <c r="F11" i="12"/>
  <c r="G11" i="12" s="1"/>
  <c r="AW43" i="1" s="1"/>
  <c r="AX43" i="1" s="1"/>
  <c r="F15" i="12"/>
  <c r="F13" i="12"/>
  <c r="G13" i="12" s="1"/>
  <c r="AW45" i="1" s="1"/>
  <c r="F14" i="12"/>
  <c r="G14" i="12" s="1"/>
  <c r="AW46" i="1" s="1"/>
  <c r="F12" i="12"/>
  <c r="G12" i="12" s="1"/>
  <c r="AW44" i="1" s="1"/>
  <c r="F10" i="12"/>
  <c r="G10" i="12" s="1"/>
  <c r="AW42" i="1" s="1"/>
  <c r="E7" i="12" l="1"/>
  <c r="E9" i="12"/>
  <c r="AX45" i="1"/>
  <c r="AY45" i="1" s="1"/>
  <c r="AX46" i="1"/>
  <c r="AY46" i="1" s="1"/>
  <c r="AX42" i="1"/>
  <c r="AY42" i="1" s="1"/>
  <c r="AX44" i="1"/>
  <c r="G15" i="12"/>
  <c r="AW47" i="1" s="1"/>
  <c r="AX47" i="1" s="1"/>
  <c r="AY47" i="1" s="1"/>
  <c r="AY43" i="1"/>
  <c r="AZ43" i="1" s="1"/>
  <c r="BA43" i="1" s="1"/>
  <c r="BC43" i="1" s="1"/>
  <c r="AZ39" i="1"/>
  <c r="BA39" i="1" s="1"/>
  <c r="AZ41" i="1"/>
  <c r="BA41" i="1" s="1"/>
  <c r="BC41" i="1" s="1"/>
  <c r="AY40" i="1"/>
  <c r="E16" i="12"/>
  <c r="F16" i="12"/>
  <c r="AX38" i="1"/>
  <c r="AY38" i="1" s="1"/>
  <c r="AZ38" i="1" s="1"/>
  <c r="BA38" i="1" s="1"/>
  <c r="BC38" i="1" s="1"/>
  <c r="AZ42" i="1" l="1"/>
  <c r="BA42" i="1" s="1"/>
  <c r="BC42" i="1" s="1"/>
  <c r="AZ45" i="1"/>
  <c r="BA45" i="1" s="1"/>
  <c r="BC45" i="1" s="1"/>
  <c r="AY44" i="1"/>
  <c r="AZ44" i="1" s="1"/>
  <c r="BA44" i="1" s="1"/>
  <c r="BC44" i="1" s="1"/>
  <c r="AZ46" i="1"/>
  <c r="BA46" i="1" s="1"/>
  <c r="BC46" i="1" s="1"/>
  <c r="AZ40" i="1"/>
  <c r="BA40" i="1" s="1"/>
  <c r="BC39" i="1"/>
  <c r="AZ47" i="1"/>
  <c r="BA47" i="1" s="1"/>
  <c r="BC47" i="1" s="1"/>
  <c r="G16" i="12"/>
  <c r="C48" i="1" s="1"/>
  <c r="AW48" i="1" l="1"/>
  <c r="BC40" i="1"/>
  <c r="AM27" i="1" l="1"/>
  <c r="AE27" i="1"/>
  <c r="AP27" i="1"/>
  <c r="AV27" i="1" l="1"/>
  <c r="AW27" i="1"/>
</calcChain>
</file>

<file path=xl/sharedStrings.xml><?xml version="1.0" encoding="utf-8"?>
<sst xmlns="http://schemas.openxmlformats.org/spreadsheetml/2006/main" count="531" uniqueCount="307">
  <si>
    <t>prov</t>
  </si>
  <si>
    <t>GST/HST</t>
  </si>
  <si>
    <t>QST</t>
  </si>
  <si>
    <t>AB</t>
  </si>
  <si>
    <t>@</t>
  </si>
  <si>
    <t>Total due</t>
  </si>
  <si>
    <t>Signature</t>
  </si>
  <si>
    <t>Date</t>
  </si>
  <si>
    <t>EnglishList</t>
  </si>
  <si>
    <t>FrenchList</t>
  </si>
  <si>
    <t>Correctlist</t>
  </si>
  <si>
    <t>English</t>
  </si>
  <si>
    <t>Anglais</t>
  </si>
  <si>
    <t>Selected Language</t>
  </si>
  <si>
    <t>French</t>
  </si>
  <si>
    <t>Français</t>
  </si>
  <si>
    <t>Language</t>
  </si>
  <si>
    <t>List to select</t>
  </si>
  <si>
    <t>Defined Name Lists</t>
  </si>
  <si>
    <t>Fee Calculation Description</t>
  </si>
  <si>
    <t>TariffEN</t>
  </si>
  <si>
    <t>TariffFR</t>
  </si>
  <si>
    <t>Fee</t>
  </si>
  <si>
    <t>Min</t>
  </si>
  <si>
    <t>FeeFr</t>
  </si>
  <si>
    <t>Fee%</t>
  </si>
  <si>
    <t xml:space="preserve">MUSIC LICENSE FORM - TARIFF 4A1 – POPULAR MUSIC CONCERTS </t>
  </si>
  <si>
    <t>FORMULAIRE DE LICENCE DE MUSIQUE - TARIF 4A1 – CONCERTS DE MUSIQUE POPULAIRE</t>
  </si>
  <si>
    <t>4A1</t>
  </si>
  <si>
    <t xml:space="preserve">License fee = [gross receipts from ticket sales or fees paid to singers/musicians/entertainers] × 3% </t>
  </si>
  <si>
    <t>Droits de licence = [recettes brutes des ventes de billets ou cachets payés aux chanteurs, musiciens ou exécutants] × 3 %</t>
  </si>
  <si>
    <t>3%</t>
  </si>
  <si>
    <t>35</t>
  </si>
  <si>
    <t>3 %</t>
  </si>
  <si>
    <t xml:space="preserve">MUSIC LICENSE FORM - TARIFF 4A2 – POPULAR MUSIC CONCERTS </t>
  </si>
  <si>
    <t>FORMULAIRE DE LICENCE DE MUSIQUE - TARIF 4A2 – CONCERTS DE MUSIQUE POPULAIRE</t>
  </si>
  <si>
    <t>4A2</t>
  </si>
  <si>
    <t>60</t>
  </si>
  <si>
    <t xml:space="preserve">MUSIC LICENSE FORM - TARIFF 4B1 – CLASSICAL MUSIC CONCERTS </t>
  </si>
  <si>
    <t>FORMULAIRE DE LICENCE DE MUSIQUE - TARIF 4B1 – CONCERTS DE MUSIQUE CLASSIQUE</t>
  </si>
  <si>
    <t>4B1</t>
  </si>
  <si>
    <t xml:space="preserve">License fee = [gross receipts from ticket sales or fees paid to singers/musicians/entertainers] × 1.56% </t>
  </si>
  <si>
    <t>Droits de licence  = [recettes brutes des ventes de billets ou cachets payés aux chanteurs, musiciens ou exécutants] × 1,56 %</t>
  </si>
  <si>
    <t>1.56%</t>
  </si>
  <si>
    <t>1,56 %</t>
  </si>
  <si>
    <t xml:space="preserve">MUSIC LICENSE FORM - TARIFF 4B3 – CLASSICAL MUSIC CONCERTS </t>
  </si>
  <si>
    <t>FORMULAIRE DE LICENCE DE MUSIQUE - TARIF 4B3 – CONCERTS DE MUSIQUE CLASSIQUE</t>
  </si>
  <si>
    <t>4B3</t>
  </si>
  <si>
    <t xml:space="preserve">License fee = [gross receipts from ticket sales or fees paid to singers/musicians/entertainers] × 0.96% </t>
  </si>
  <si>
    <t>Droits de licence  = [recettes brutes des ventes de billets, des abonnements ou des cartes de membre, ou cachets payés aux artistes exécutants] × 0,96 %</t>
  </si>
  <si>
    <t>0.96%</t>
  </si>
  <si>
    <t>0,96 %</t>
  </si>
  <si>
    <t>Language Selected</t>
  </si>
  <si>
    <t>Tariff Selected</t>
  </si>
  <si>
    <t>Tariff #</t>
  </si>
  <si>
    <t>Ref row</t>
  </si>
  <si>
    <t>Description Selected</t>
  </si>
  <si>
    <t>Desc1</t>
  </si>
  <si>
    <t>Desc2</t>
  </si>
  <si>
    <t>Desc3</t>
  </si>
  <si>
    <t>Desc4</t>
  </si>
  <si>
    <t>Desc5</t>
  </si>
  <si>
    <t>Desc6</t>
  </si>
  <si>
    <t>Desc7</t>
  </si>
  <si>
    <t>PAGE4 - TERMS AND CONDITIONS</t>
  </si>
  <si>
    <t>T&amp;C1</t>
  </si>
  <si>
    <t>T&amp;C2</t>
  </si>
  <si>
    <t>T&amp;C3</t>
  </si>
  <si>
    <t>T&amp;C4</t>
  </si>
  <si>
    <t>T&amp;C5</t>
  </si>
  <si>
    <t>T&amp;C6</t>
  </si>
  <si>
    <t>T&amp;C7</t>
  </si>
  <si>
    <t>T&amp;C8</t>
  </si>
  <si>
    <t>T&amp;C9</t>
  </si>
  <si>
    <t>T&amp;C10</t>
  </si>
  <si>
    <t>Per event license</t>
  </si>
  <si>
    <t>Annual license</t>
  </si>
  <si>
    <t>Per concert license</t>
  </si>
  <si>
    <t>Annual license for presenting organizations</t>
  </si>
  <si>
    <t>Grants you permission to perform in public musical works as live performances (including performances by DJs, when they are the featured performers) of popular music in concerts at theatres or other places where entertainment is presented, including open-air events.</t>
  </si>
  <si>
    <t>Grants you permission to perform in public musical works as live performances by musicians, singers, or both, at concerts or recitals of classical music</t>
  </si>
  <si>
    <t xml:space="preserve">Grants you permission to perform in public musical works during a series of concerts or recitals of classical music forming part of an artistic season of a presenting organization </t>
  </si>
  <si>
    <t>Annual fee calculation is based on all concerts for the year, including concerts where no work of SOCAN’s repertoire is performed</t>
  </si>
  <si>
    <t>Per concert fee is 3% of either (a) the gross receipt from ticket sales exclusive of sales and amusement taxes (when an admission is charged), or (b) the fees paid to singers and/or musicians, and other entertainers (when no admission is charged); in all cases a $35 minimum fee applies (+taxes)</t>
  </si>
  <si>
    <t>Annual fee is 3% of either (a) the gross receipt from ticket sales exclusive of sales and amusement taxes (when an admission is charged), or (b) the fees paid to singers and/or musicians, and other entertainers (when no admission is charged); in all cases a $60 minimum annual fee applies (+taxes)</t>
  </si>
  <si>
    <t>Per concert fee is 1.56% of either (a) the gross receipt from ticket sales exclusive of sales and amusement taxes (when an admission is charged), or (b) the fees paid to singers, musicians, conductors, dancers and other performing artists (when no admission is charged); in all cases a $35 minimum fee applies (+taxes)</t>
  </si>
  <si>
    <t>Annual fee is 0.96% of either (a) the gross receipts from ticket sales, subscription and membership revenues (when an admission is charged), or (b) the fees paid to performing artists (when no admission is charged); in all cases a $35 minimum annual fee applies (+taxes)</t>
  </si>
  <si>
    <t>For a festival with no admission fee, the minimum fee is $35 per day (not per act)</t>
  </si>
  <si>
    <t>Deadline for SOCAN to receive forms and payments is January 31st of the year for which the licence is granted, except for first time reports or when total due is above $100, then payment is due quarterly</t>
  </si>
  <si>
    <t>Calculationselection</t>
  </si>
  <si>
    <t>Per Event Calculation</t>
  </si>
  <si>
    <t>Annual Calculation</t>
  </si>
  <si>
    <t>Selected Description</t>
  </si>
  <si>
    <t>Licence par événement</t>
  </si>
  <si>
    <t>Licence annuelle</t>
  </si>
  <si>
    <t>Licence par concert</t>
  </si>
  <si>
    <t>Licence annuelle pour les organisations présentant des concerts</t>
  </si>
  <si>
    <t>Cette licence vous autorise à exécuter en public des œuvres musicales dans des concerts de musique populaire dans une salle de spectacle ou en plein air</t>
  </si>
  <si>
    <t>Cette licence vous autorise à exécuter en public des œuvres de musique classique par des musiciens et des chanteurs dans des concerts et des récitals</t>
  </si>
  <si>
    <t xml:space="preserve">Cette licence vous autorise  exécuter en public des œuvres de musique classique dans une série de concerts ou de récitals dans le cadre de la saison artistique d'une organisation présentant des concerts </t>
  </si>
  <si>
    <t>La « musique populaire » désigne tous les genres de musique sauf la musique classique (voir le formulaire 4B1 pour la licence d'un concert de musique classique)</t>
  </si>
  <si>
    <t>La « musique populaire » désigne tous les genres de musique sauf la musique classique (voir les formulaires 4B2 ou 4B3 pour une licence annuelle de concerts de musique classique)</t>
  </si>
  <si>
    <t>Le calcul des droits annuels est basé sur tous les concerts de l'année, y compris les concerts dans lesquels aucune œuvre du répertoire de la SOCAN n'est exécutée</t>
  </si>
  <si>
    <t>Les droits par concert sont de 3 % (a) des recettes brutes des ventes de billets, excluant les taxes d'amusement et de vente (lorsqu'il y a un prix d'entrée), ou (b) les cachets payés aux chanteurs ou aux musiciens et aux autres exécutants (lorsqu'il n'y a pas de prix d'entrée); dans tous les cas des droits minimums de 35 $ (+taxes) s'appliquent</t>
  </si>
  <si>
    <t>Les droits par concert sont de 3 % (a) des recettes brutes des ventes de billets, excluant les taxes d'amusement et de vente (lorsqu'il y a un prix d'entrée), ou (b) les cachets payés aux chanteurs ou aux musiciens et aux autres exécutants (lorsqu'il n'y a pas de prix d'entrée); le minimum des droits de licence annuels est de 60 $ (+taxes) s'appliquent</t>
  </si>
  <si>
    <t>Les droits par concert sont de 1,56 % de (a) des recettes brutes des ventes de billets, excluant les taxes d'amusement et de vente (lorsqu'il y a un prix d'entrée), ou (b) les cachets payés aux chanteurs, musiciens, chefs d'orchestre, danseurs et autres artistes exécutants (lorsqu'il n'y a pas de prix d'entrée); dans tous les cas des droits minimums de 35 $ (+taxes) s'appliquent</t>
  </si>
  <si>
    <t>Les droits annuels sont de 0,96 % de (a) des recettes brutes des ventes de billets, d'abonnements et de cartes de membre (lorsqu'il y a un prix d'entrée) ou (b) des cachets payés aux artistes exécutants (lorsqu'il n'y a pas de prix d'entrée); dans tous les cas, le minimum des droits de licence annuels est de 35 $ (+taxes) s'appliquent</t>
  </si>
  <si>
    <t>Pour un festival sans frais d'admission, les droits minimums sont de 35 $ par jour (et non par concert)</t>
  </si>
  <si>
    <t>La SOCAN doit recevoir le formulaire et le paiement au plus tard le 31 janvier de l'année visée par la licence, sauf s'il s'agit de la première déclaration ou, si le montant total à payer est supérieur à 100 $, le paiement s'effectue trimestriellement</t>
  </si>
  <si>
    <t>TERMS AND CONDITIONS</t>
  </si>
  <si>
    <t>Terms &amp; Conditions</t>
  </si>
  <si>
    <t>The legal terms that govern your SOCAN license are set out below as well as in the tariff (including the General Provisions, if any) approved by the Copyright Board. If you have any questions or require a copy the tariff, please contact us at license@entandemlicensing.com or 1-866-944-6223.</t>
  </si>
  <si>
    <t xml:space="preserve">“You”, “your” and “licensee” refer to the person or company submitting this form for the purpose of obtaining a SOCAN license or filing a report as required by the tariff. “SOCAN” refers to Society of Composers, Authors and Music Publishers of Canada. “Works” means any or all of the musical works in SOCAN’s repertoire. </t>
  </si>
  <si>
    <t xml:space="preserve">“You”, “your” and “licensee” refer to the person or company submitting this form for the purpose of filing a report for their SOCAN license(s) as required by the applicable tariff(s). “SOCAN” refers to Society of Composers, Authors and Music Publishers of Canada. “Works” means any or all of the musical works in SOCAN’s repertoire. </t>
  </si>
  <si>
    <t>The license allows you to perform the Works in public (and to authorize same) by means of performers in person at the concert(s) listed on this form held at concert halls, theatres or places of entertainment. “Performers” include DJs when they are the featured performer and their identity forms part of material used to promote the event.</t>
  </si>
  <si>
    <t>The license(s) for the music use(s) shown on this form allow you to perform the Works in public and/or to communicate the Works to the public by telecommunication over telephone on hold (and to authorize same) by the means or for the purpose described in the applicable tariff(s), in the establishment or venue listed on this form if applicable, at any time and as often as desired in the licensed year.</t>
  </si>
  <si>
    <t>The license allows you to perform the Works in public (and to authorize same) by means of performers in person at the classical music concert(s) or recital(s) listed on this form.</t>
  </si>
  <si>
    <t>The license fee is calculated according to the tariff based on information from your report or audit conducted by SOCAN and is subject to adjustment to reflect any subsequent reports, audits and approved tariffs. Applicable taxes are payable on all license fee amounts.</t>
  </si>
  <si>
    <t>License fees are calculated according to the applicable tariff(s) based on information from your most recent report(s) or audit(s) conducted by SOCAN and are subject to adjustment to reflect any subsequent reports, audits and approved tariffs. Applicable taxes are payable on all license fee amounts.</t>
  </si>
  <si>
    <t>If the tariff for a particular year is not approved by January 1 of that year, the most recent approved tariff applies to that year until a new tariff is approved, at which time license fees will be adjusted to reflect the newly approved tariff.</t>
  </si>
  <si>
    <t>If a tariff for a particular year is not approved by January 1 of that year, the most recent approved tariff applies to that year and onward until a new tariff is approved, at which time license fees for these years will be adjusted to reflect the newly approved tariff.</t>
  </si>
  <si>
    <t>You will submit to Entandem the license fee, applicable taxes, report and the information requested on this form (if available) within 30 days of the concert.</t>
  </si>
  <si>
    <t>Each license renews automatically on January 1 of each year unless terminated by you or SOCAN with minimum 30 days’ advance written notice.</t>
  </si>
  <si>
    <t>You will pay to Entandem any additional amount found due (including applicable taxes) as a result of any adjustment made to any fees within 10 days of being invoiced by Entandem.</t>
  </si>
  <si>
    <t xml:space="preserve">You will submit license fee(s), applicable taxes and report(s) to Entandem by no later than January 31 of each year covered by the license(s), subject to other terms in the applicable tariff(s). </t>
  </si>
  <si>
    <t>You will keep records of all information necessary for the calculation of the license fees.</t>
  </si>
  <si>
    <t>You will keep records of all information necessary to the calculation of the license fees.</t>
  </si>
  <si>
    <r>
      <rPr>
        <b/>
        <sz val="11"/>
        <color theme="1"/>
        <rFont val="Calibri"/>
        <family val="2"/>
        <scheme val="minor"/>
      </rPr>
      <t>POUR LICENCIÉ QUÉBECOIS / FOR QUÉBEC LICENSEE :</t>
    </r>
    <r>
      <rPr>
        <sz val="11"/>
        <color theme="1"/>
        <rFont val="Calibri"/>
        <family val="2"/>
        <scheme val="minor"/>
      </rPr>
      <t xml:space="preserve"> Entandem a fourni au licencié la présente licence en français, mais le licencié a demandé à signer la présente licence et les accords connexes dans leur version anglaise. À moins d'instructions contraires par le licencié, ce dernier demande que les futures communications avec Entandem ou la SOCAN se fassent en anglais. Entandem has provided licensee with this license in French but licensee has requested to sign this license, and any related agreements, in their English version. Unless otherwise directed by licensee, licensee requests that future communications with Entandem or SOCAN be in English.</t>
    </r>
  </si>
  <si>
    <t>Conditions Générales</t>
  </si>
  <si>
    <t>Les dispositions régissant votre licence incluent celles présentées ci-après ainsi que les conditions du tarif homologué, incluant les Dispositions générales s'il y a lieu, telles qu’homologuées annuellement par la Commission du droit d’auteur. Si vous avez des questions ou souhaitez obtenir un exemplaire du tarif, veuillez communiquer avec nous au license@entandemlicensing.com ou au 1-866-944-6223.</t>
  </si>
  <si>
    <t xml:space="preserve">1.	« Vous », « votre » et « licencié » désignent la personne ou l’entreprise qui soumet le présent formulaire dans le but d’obtenir une licence SOCAN ou qui soumet un rapport en vertu du tarif. « SOCAN » désigne la Société canadienne des auteurs, compositeurs et éditeurs de musique. « Oeuvres » désigne toute œuvre ou toutes les œuvres du répertoire de la SOCAN. </t>
  </si>
  <si>
    <t xml:space="preserve">« Vous », « votre » et « licencié » désignent la personne ou l’entreprise qui soumet le présent formulaire dans le but de soumettre un rapport en vertu du tarif applicable à leur licence SOCAN. « SOCAN » désigne la Société canadienne des auteurs, compositeurs et éditeurs de musique. « Oeuvres » désigne toute œuvre ou toutes les œuvres du répertoire de la SOCAN. </t>
  </si>
  <si>
    <t>Cette licence vous autorise à exécuter les Oeuvres en public (ainsi qu’à en autoriser l’exécution) par l’entremise d’interprètes en personne durant les concerts listés sur le présent formulaire ayant eu lieu dans une salle de spectacle, un théâtre ou tout autre lieu de divertissement. La notion d’« interprète » inclut les DJ lorsqu’ils sont la tête d’affiche de l’événement et que leur identité fait partie du matériel utilisé pour promouvoir l’événement.</t>
  </si>
  <si>
    <t>Les licences pour les utilisations de musique énumérées sur le présent formulaire vous permettent d’exécuter les Oeuvres en public et/ou de les communiquer au public par voie de télécommunication par un téléphone en attente (ainsi qu’à en autoriser l’exécution) par les moyens ou dans le but décrit dans les tarifs applicables, dans l’établissement ou la salle listée sur le présent formulaire, lorsqu’applicable, en tout temps et aussi souvent que vous le souhaitez au cours de l’année visée par la licence.</t>
  </si>
  <si>
    <t>Cette licence vous autorise à exécuter les Oeuvres en public (ainsi qu’à en autoriser l’exécution) par l’entremise d’interprètes en personne dans le cadre des concerts ou récitals de musique classique listés sur le présent formulaire.</t>
  </si>
  <si>
    <t>Les frais de licence sont calculés en vertu des tarifs applicables en se basant sur les informations contenues dans votre plus récent rapport ou dans l’audit mené par la SOCAN et sont sujets à des ajustements afin de concorder à tout rapport, audit ou tarif homologués subséquents. Les taxes applicables sont payables sur tous les frais de licence.</t>
  </si>
  <si>
    <t>Vos frais de licence sont calculés en vertu des tarifs applicables en se basant sur les informations contenues dans vos rapports ou audits les plus récents et sont sujets à des ajustements afin de concorder à tout rapport, audit ou tarif homologués subséquents. Les taxes applicables sont payables sur tous les frais de licence.</t>
  </si>
  <si>
    <t>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t>
  </si>
  <si>
    <t>Vous soumettrez à Entandem le paiement des frais de licence, des taxes applicables, le rapport afférent et les informations exigées sur le présent formulaire (si elles sont disponibles) au plus tard 30 jours après le concert.</t>
  </si>
  <si>
    <t>La licence se renouvelle automatiquement le 1er janvier de chaque année sauf en cas de résiliation de votre part ou par la SOCAN avec une période minimale de préavis de 30 jours.</t>
  </si>
  <si>
    <t>Vous devrez payer à Entandem tout montant additionnel déclaré dû (incluant les taxes applicables) résultant de tout rajustement de frais, et ce, dans les 10 jours après la réception d’une facture d’Entandem.</t>
  </si>
  <si>
    <t xml:space="preserve">Vous soumettrez à Entandem le paiement des frais de licence, des taxes applicables et le rapport afférent au plus tard le 31 janvier de chaque année visée par la licence et conformément aux autres dispositions des tarifs applicables. </t>
  </si>
  <si>
    <t>Assurez-vous de conserver toutes les informations nécessaires pour le calcul des frais de licence.</t>
  </si>
  <si>
    <t>Selected Desc</t>
  </si>
  <si>
    <t>Field1</t>
  </si>
  <si>
    <t>Account number</t>
  </si>
  <si>
    <t>Numéro de compte</t>
  </si>
  <si>
    <t>Field2</t>
  </si>
  <si>
    <t>(or if you are a new licensee, check here)</t>
  </si>
  <si>
    <t>(ou si vous n’êtes pas encore licencié, cliquez ici)</t>
  </si>
  <si>
    <t>Field3</t>
  </si>
  <si>
    <t>Business name</t>
  </si>
  <si>
    <t>Nom de l’entreprise</t>
  </si>
  <si>
    <t>Field4</t>
  </si>
  <si>
    <t>Legal name of organization or owner</t>
  </si>
  <si>
    <t>Nom légal de l’organisation ou nom du propriétaire</t>
  </si>
  <si>
    <t>Field5</t>
  </si>
  <si>
    <t>Contact name</t>
  </si>
  <si>
    <t>Personne contact</t>
  </si>
  <si>
    <t>Field6</t>
  </si>
  <si>
    <t>Title</t>
  </si>
  <si>
    <t>Titre</t>
  </si>
  <si>
    <t>Field7</t>
  </si>
  <si>
    <t>Phone number</t>
  </si>
  <si>
    <t>Numéro de téléphone</t>
  </si>
  <si>
    <t>Field8</t>
  </si>
  <si>
    <t xml:space="preserve">Fax </t>
  </si>
  <si>
    <t>Télécopieur</t>
  </si>
  <si>
    <t>Field9</t>
  </si>
  <si>
    <t>Email</t>
  </si>
  <si>
    <t>Courriel</t>
  </si>
  <si>
    <t>Field10</t>
  </si>
  <si>
    <t>Street address</t>
  </si>
  <si>
    <t>Adresse civique</t>
  </si>
  <si>
    <t>Field11</t>
  </si>
  <si>
    <t>City</t>
  </si>
  <si>
    <t>Ville</t>
  </si>
  <si>
    <t>Field12</t>
  </si>
  <si>
    <t>Province</t>
  </si>
  <si>
    <t>Field13</t>
  </si>
  <si>
    <t>Postal code</t>
  </si>
  <si>
    <t>Code postal</t>
  </si>
  <si>
    <t>Field14</t>
  </si>
  <si>
    <t>Mailing address</t>
  </si>
  <si>
    <t>Adresse postale</t>
  </si>
  <si>
    <t>Field15</t>
  </si>
  <si>
    <t>(check here if same as above)</t>
  </si>
  <si>
    <t>(cliquez ici si identique à celle ci-dessus)</t>
  </si>
  <si>
    <t>Field16</t>
  </si>
  <si>
    <t>Tax exemption number (if applicable)</t>
  </si>
  <si>
    <t>Numéro d’exemption de taxe (s’il y a lieu)</t>
  </si>
  <si>
    <t>Field17</t>
  </si>
  <si>
    <t>Please return this form by email or mail, and send your payment by cheque made payable to SOCAN or contact SOCAN to pay by credit card.  Or visit eSOCAN to submit online.</t>
  </si>
  <si>
    <t xml:space="preserve">Veuillez retourner ce formulaire par courriel ou par la poste et envoyer votre paiement à l’ordre de la SOCAN ou contacter-nous pour payer par carte de crédit.  Ou visitez eSOCAN pour soumettre votre formulaire en ligne. </t>
  </si>
  <si>
    <t>Field18</t>
  </si>
  <si>
    <t>If you have any additional uses(s) of music, contact us or try our License Finder tool at www.socan.com</t>
  </si>
  <si>
    <t>Pour toute autre utilisation de musique, contactez-nous ou essayez le Sélecteur de licence sur www.socan.com</t>
  </si>
  <si>
    <t>Existing Rates</t>
  </si>
  <si>
    <t>nil</t>
  </si>
  <si>
    <t>BC</t>
  </si>
  <si>
    <t>MB</t>
  </si>
  <si>
    <t>NB</t>
  </si>
  <si>
    <t>NL</t>
  </si>
  <si>
    <t>NS</t>
  </si>
  <si>
    <t>NT</t>
  </si>
  <si>
    <t>NU</t>
  </si>
  <si>
    <t>ON</t>
  </si>
  <si>
    <t>PE</t>
  </si>
  <si>
    <t>QC</t>
  </si>
  <si>
    <t>SK</t>
  </si>
  <si>
    <t>YT</t>
  </si>
  <si>
    <t>Value on form</t>
  </si>
  <si>
    <t>Correct value</t>
  </si>
  <si>
    <t>Condition met</t>
  </si>
  <si>
    <t>Check # of characters</t>
  </si>
  <si>
    <t>Check 1st char is letter</t>
  </si>
  <si>
    <t>Check 2nd char is number</t>
  </si>
  <si>
    <t>1</t>
  </si>
  <si>
    <t>2</t>
  </si>
  <si>
    <t>3</t>
  </si>
  <si>
    <t>4</t>
  </si>
  <si>
    <t>5</t>
  </si>
  <si>
    <t>6</t>
  </si>
  <si>
    <t>7</t>
  </si>
  <si>
    <t>8</t>
  </si>
  <si>
    <t>9</t>
  </si>
  <si>
    <t>0</t>
  </si>
  <si>
    <t>Check 3rd char is letter</t>
  </si>
  <si>
    <t>Check 4th char is number</t>
  </si>
  <si>
    <t>Check 5th char is letter</t>
  </si>
  <si>
    <t>Check 6th char is number</t>
  </si>
  <si>
    <t>Is there as space at 4th char</t>
  </si>
  <si>
    <t>YesNo</t>
  </si>
  <si>
    <t>Yes</t>
  </si>
  <si>
    <t>No</t>
  </si>
  <si>
    <t>OuiNon</t>
  </si>
  <si>
    <t>Oui</t>
  </si>
  <si>
    <t>Concert date
(DD/MM/YY)</t>
  </si>
  <si>
    <t>Date du concert
(JJ/MM/AA)</t>
  </si>
  <si>
    <t>Non</t>
  </si>
  <si>
    <t>Name of concert act(s)</t>
  </si>
  <si>
    <t>Nom du ou des concert(s)</t>
  </si>
  <si>
    <t>Venue name and city</t>
  </si>
  <si>
    <t>Nom de la salle et ville</t>
  </si>
  <si>
    <t>Promoter name and address</t>
  </si>
  <si>
    <t>Nom et adresse du promoteur</t>
  </si>
  <si>
    <t>Was admission charged?</t>
  </si>
  <si>
    <t>a été chargée d'admission?</t>
  </si>
  <si>
    <t>Gross ticket 
sales (A)</t>
  </si>
  <si>
    <t>Ventes brutes de billets (A)</t>
  </si>
  <si>
    <t>Fees paid to the performers (B)</t>
  </si>
  <si>
    <t>Cachets payés aux exécutants (B)</t>
  </si>
  <si>
    <t>TOTAL FEE DUE (add taxes on first page)</t>
  </si>
  <si>
    <t>TOTAL DES DROITS À PAYER (ajouter les taxes à la première page)</t>
  </si>
  <si>
    <t xml:space="preserve">For ROYALTY DISTRIBUTION PURPOSES, please attach a list of musical works for each concert, if available </t>
  </si>
  <si>
    <t xml:space="preserve">AUX FINS DE RÉPARTITION DES REDEVANCES, veuillez joindre la liste des œuvres musicales de chaque concert </t>
  </si>
  <si>
    <t>For more than 10 events please use extra forms</t>
  </si>
  <si>
    <t>Pour plus de 10 événements, veuillez utiliser d'autres formulaires</t>
  </si>
  <si>
    <t>è</t>
  </si>
  <si>
    <t>TRUETRUE</t>
  </si>
  <si>
    <t>TRUEFALSE</t>
  </si>
  <si>
    <t>Rate</t>
  </si>
  <si>
    <t>FALSETRUE</t>
  </si>
  <si>
    <t>FALSEFALSE</t>
  </si>
  <si>
    <t>Row</t>
  </si>
  <si>
    <t>Was Admission Charged</t>
  </si>
  <si>
    <t>Gross Ticket Sales</t>
  </si>
  <si>
    <t>Fees paid to performers</t>
  </si>
  <si>
    <t>Final Cal</t>
  </si>
  <si>
    <t>concert date provided?</t>
  </si>
  <si>
    <t>Name of Concert Provided?</t>
  </si>
  <si>
    <t>Venue name and city provide?</t>
  </si>
  <si>
    <t>promoter name an address provide?</t>
  </si>
  <si>
    <t>was addmission charged selected?</t>
  </si>
  <si>
    <t>gross ticked provided?</t>
  </si>
  <si>
    <t>perfomer fees provided?</t>
  </si>
  <si>
    <t>amounts provided</t>
  </si>
  <si>
    <t>colums upated</t>
  </si>
  <si>
    <t>error message to select</t>
  </si>
  <si>
    <t>4A1/4B1</t>
  </si>
  <si>
    <t xml:space="preserve">Terms &amp; Conditions </t>
  </si>
  <si>
    <t>Conditions générales</t>
  </si>
  <si>
    <t>The legal terms that govern your SOCAN license are set out below as well as in the tariff (including the General Provisions, if any) approved by the Copyright Board. If you have any questions regarding the terms, please contact us.</t>
  </si>
  <si>
    <t xml:space="preserve">Les dispositions qui régissent votre licence incluent celles décrites ci-dessous et celles apparaissant dans le tarif approuvé, dont les dispositions générales s'il y a lieu, tel qu’homologué par la Commission du droit d’auteur du Canada chaque année (collectivement le « tarif »). Pour toute question au sujet de ces conditions, veuillez nous contacter.  </t>
  </si>
  <si>
    <t>In this form, you, your and licensee means the person or company applying for a license or filing an annual report. We, our, us and SOCAN means the Society of Composers, Authors and Music Publishers of Canada. Works means any or all of the musical works in SOCAN’s repertoire.</t>
  </si>
  <si>
    <t>Dans ce formulaire, vous, votre et le titulaire de licence désignent la personne ou l’entreprise qui présente une demande de licence ou une déclaration annuelle. Nous, notre et la SOCAN désignent la Société canadienne des auteurs, compositeurs et éditeurs de musique. Le mot œuvre désigne toute œuvre musicale du répertoire de la SOCAN.</t>
  </si>
  <si>
    <t>A copy of any SOCAN tariff may be obtained by emailing licence@socan.com or calling 1.866.944.6223.</t>
  </si>
  <si>
    <t>Vous pouvez obtenir un exemplaire de tout tarif de la SOCAN en écrivant à licence@socan.com ou en appelant au 1.866.944.6224.</t>
  </si>
  <si>
    <t>If the tariff for a year has not been approved by January 1st of that year, the last approved tariff will govern until the new tariff is approved, at which time the licence fees will be adjusted to reflect the approved tariff for the year.</t>
  </si>
  <si>
    <t>Si le tarif d’une année n’a pas été homologué au 1er janvier de cette même année, le dernier tarif en vigueur s’appliquera jusqu’à l’approbation de sa nouvelle version, date à laquelle les droits de licence seront corrigés afin de refléter la version homologuée pour l’année.</t>
  </si>
  <si>
    <t>The licence fee, plus applicable taxes for the year, will be calculated in accordance with the terms of the tariff based on the information set out in the most recently filed report form or audit form, subject to adjustment to reflect any updated reports or audits pursuant to the tariff.</t>
  </si>
  <si>
    <t>Les droits de licence, plus les taxes en vigueur pour l’année, seront calculés conformément aux dispositions du tarif d’après les renseignements figurant sur le formulaire de déclaration annuelle ou de vérification le plus récent, sous réserve de correction afin de refléter toute mise à jour de ces renseignements conformément au tarif.</t>
  </si>
  <si>
    <t>You will keep records of all information required to calculate the licence fees.</t>
  </si>
  <si>
    <t>Vous devez conserver toute information nécessaire au calcul des droits de licence.</t>
  </si>
  <si>
    <t>You will submit to SOCAN a licence application prior to the concert and will submit licence fees and Music Licence forms within 30 days of the concert.</t>
  </si>
  <si>
    <t>Vous devez soumettre à la SOCAN votre demande de licence avant le concert et soumettre le formulaire et les droits de licence dans les 30 jours du concert.</t>
  </si>
  <si>
    <t xml:space="preserve">We are committed to handling your personal information responsibly. For more information about SOCAN’s Privacy Policy, please visit www.socan.com </t>
  </si>
  <si>
    <t>Nous nous engageons à traiter vos renseignements personnels de façon responsable. Pour de plus amples informations sur la Politique de confidentialité de la SOCAN, veuillez visiter www.socan.com.</t>
  </si>
  <si>
    <t>Where does you license fee go?</t>
  </si>
  <si>
    <r>
      <t>O</t>
    </r>
    <r>
      <rPr>
        <sz val="11"/>
        <color theme="1"/>
        <rFont val="Calibri"/>
        <family val="2"/>
      </rPr>
      <t>ù</t>
    </r>
    <r>
      <rPr>
        <sz val="11"/>
        <color theme="1"/>
        <rFont val="Calibri"/>
        <family val="2"/>
        <scheme val="minor"/>
      </rPr>
      <t xml:space="preserve"> vont vos droits de license?</t>
    </r>
  </si>
  <si>
    <t>2011 royalties distribution</t>
  </si>
  <si>
    <t>Repartition de redevances de 2011</t>
  </si>
  <si>
    <t>Operating costs</t>
  </si>
  <si>
    <t>Frais diexploitation</t>
  </si>
  <si>
    <r>
      <rPr>
        <b/>
        <sz val="11"/>
        <color theme="1"/>
        <rFont val="Calibri"/>
        <family val="2"/>
        <scheme val="minor"/>
      </rPr>
      <t>POUR LICENCIÉ QUÉBECOIS / FOR QUÉBEC LICENSEE </t>
    </r>
    <r>
      <rPr>
        <sz val="11"/>
        <color theme="1"/>
        <rFont val="Calibri"/>
        <family val="2"/>
        <scheme val="minor"/>
      </rPr>
      <t>: Entandem a fourni au licencié la présente licence en français, mais le licencié a demandé à signer la présente licence et les accords connexes dans leur version anglaise. À moins d'instructions contraires par le licencié, ce dernier demande que les futures communications avec Entandem ou la SOCAN se fassent en anglais. Entandem has provided licensee with this license in French but licensee has requested to sign this license, and any related agreements, in their English version. Unless otherwise directed by licensee, licensee requests that future communications with Entandem or SOCAN be in English.</t>
    </r>
  </si>
  <si>
    <t>4A2/4B3</t>
  </si>
  <si>
    <t>In this form, you, your and licensee means the person or company applying for a licence or filing an annual report. We, our, us and SOCAN means the Society of Composers, Authors and Music Publishers of Canada. Works means any or all of the musical works in SOCAN’s repertoire.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</si>
</sst>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quot;$&quot;#,##0.00;\-&quot;$&quot;#,##0.00"/>
    <numFmt numFmtId="165" formatCode="_-&quot;$&quot;* #,##0.00_-;\-&quot;$&quot;* #,##0.00_-;_-&quot;$&quot;* &quot;-&quot;??_-;_-@_-"/>
    <numFmt numFmtId="166" formatCode="dd\-mm\-yyyy;@"/>
    <numFmt numFmtId="167" formatCode="_-* #,##0\ _k_r_-;\-* #,##0\ _k_r_-;_-* &quot;-&quot;??\ _k_r_-;_-@_-"/>
    <numFmt numFmtId="168" formatCode="_-* #,##0.0\ _k_r_-;\-* #,##0.0\ _k_r_-;_-* &quot;-&quot;??\ _k_r_-;_-@_-"/>
    <numFmt numFmtId="169" formatCode=";;;"/>
    <numFmt numFmtId="170" formatCode="0.000%"/>
    <numFmt numFmtId="171" formatCode="&quot;$&quot;#,##0.00"/>
  </numFmts>
  <fonts count="5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Arial Narrow"/>
      <family val="2"/>
    </font>
    <font>
      <sz val="12"/>
      <color theme="1"/>
      <name val="Arial Narrow"/>
      <family val="2"/>
    </font>
    <font>
      <sz val="10"/>
      <color theme="1"/>
      <name val="Arial Narrow"/>
      <family val="2"/>
    </font>
    <font>
      <sz val="10"/>
      <color rgb="FFFF0000"/>
      <name val="Arial Narrow"/>
      <family val="2"/>
    </font>
    <font>
      <b/>
      <sz val="10"/>
      <color theme="1"/>
      <name val="Arial Narrow"/>
      <family val="2"/>
    </font>
    <font>
      <b/>
      <u/>
      <sz val="14"/>
      <color theme="1"/>
      <name val="Arial Narrow"/>
      <family val="2"/>
    </font>
    <font>
      <sz val="10"/>
      <color theme="1"/>
      <name val="Calibri"/>
      <family val="2"/>
      <scheme val="minor"/>
    </font>
    <font>
      <b/>
      <u/>
      <sz val="9"/>
      <color theme="1"/>
      <name val="Arial Narrow"/>
      <family val="2"/>
    </font>
    <font>
      <sz val="10"/>
      <name val="Arial Narrow"/>
      <family val="2"/>
    </font>
    <font>
      <b/>
      <sz val="11"/>
      <name val="Calibri"/>
      <family val="2"/>
      <scheme val="minor"/>
    </font>
    <font>
      <sz val="9"/>
      <color theme="1"/>
      <name val="Arial Narrow"/>
      <family val="2"/>
    </font>
    <font>
      <b/>
      <i/>
      <sz val="10"/>
      <color theme="1"/>
      <name val="Arial Narrow"/>
      <family val="2"/>
    </font>
    <font>
      <sz val="10"/>
      <color rgb="FFFF0000"/>
      <name val="Calibri"/>
      <family val="2"/>
      <scheme val="minor"/>
    </font>
    <font>
      <i/>
      <sz val="10"/>
      <color theme="1"/>
      <name val="Arial Narrow"/>
      <family val="2"/>
    </font>
    <font>
      <i/>
      <sz val="10"/>
      <color rgb="FFFF0000"/>
      <name val="Arial Narrow"/>
      <family val="2"/>
    </font>
    <font>
      <sz val="10"/>
      <color theme="1"/>
      <name val="Calibri"/>
      <family val="2"/>
    </font>
    <font>
      <b/>
      <sz val="12"/>
      <color theme="1"/>
      <name val="Arial Narrow"/>
      <family val="2"/>
    </font>
    <font>
      <b/>
      <sz val="11"/>
      <color rgb="FFFF0000"/>
      <name val="Calibri"/>
      <family val="2"/>
      <scheme val="minor"/>
    </font>
    <font>
      <b/>
      <sz val="11"/>
      <color theme="1"/>
      <name val="Arial Narrow"/>
      <family val="2"/>
    </font>
    <font>
      <b/>
      <sz val="14"/>
      <color theme="3"/>
      <name val="Arial Narrow"/>
      <family val="2"/>
    </font>
    <font>
      <b/>
      <sz val="11"/>
      <color theme="0"/>
      <name val="Arial Narrow"/>
      <family val="2"/>
    </font>
    <font>
      <sz val="11"/>
      <color theme="1"/>
      <name val="Calibri"/>
      <family val="2"/>
    </font>
    <font>
      <sz val="11"/>
      <name val="Calibri"/>
      <family val="2"/>
      <scheme val="minor"/>
    </font>
    <font>
      <u/>
      <sz val="11"/>
      <color theme="10"/>
      <name val="Calibri"/>
      <family val="2"/>
      <scheme val="minor"/>
    </font>
    <font>
      <sz val="10"/>
      <color theme="0"/>
      <name val="Calibri"/>
      <family val="2"/>
      <scheme val="minor"/>
    </font>
    <font>
      <b/>
      <i/>
      <sz val="10"/>
      <color theme="0"/>
      <name val="Arial Narrow"/>
      <family val="2"/>
    </font>
    <font>
      <b/>
      <sz val="10"/>
      <color theme="0"/>
      <name val="Arial Narrow"/>
      <family val="2"/>
    </font>
    <font>
      <sz val="11"/>
      <color theme="0"/>
      <name val="Arial Narrow"/>
      <family val="2"/>
    </font>
    <font>
      <sz val="10"/>
      <name val="Calibri"/>
      <family val="2"/>
      <scheme val="minor"/>
    </font>
    <font>
      <b/>
      <sz val="12"/>
      <color theme="9"/>
      <name val="Arial Narrow"/>
      <family val="2"/>
    </font>
    <font>
      <sz val="11"/>
      <color theme="9"/>
      <name val="Calibri"/>
      <family val="2"/>
      <scheme val="minor"/>
    </font>
    <font>
      <b/>
      <sz val="14"/>
      <color theme="9"/>
      <name val="Arial Narrow"/>
      <family val="2"/>
    </font>
    <font>
      <sz val="11"/>
      <color rgb="FFFFFF66"/>
      <name val="Arial Narrow"/>
      <family val="2"/>
    </font>
    <font>
      <sz val="10"/>
      <color theme="0"/>
      <name val="Arial Narrow"/>
      <family val="2"/>
    </font>
    <font>
      <b/>
      <sz val="10"/>
      <color theme="2"/>
      <name val="Arial Narrow"/>
      <family val="2"/>
    </font>
    <font>
      <strike/>
      <sz val="11"/>
      <color theme="2"/>
      <name val="Arial Narrow"/>
      <family val="2"/>
    </font>
    <font>
      <sz val="8"/>
      <color theme="1"/>
      <name val="Arial Narrow"/>
      <family val="2"/>
    </font>
    <font>
      <u/>
      <sz val="12"/>
      <color theme="10"/>
      <name val="Arial Narrow"/>
      <family val="2"/>
    </font>
    <font>
      <b/>
      <sz val="10"/>
      <name val="Arial Narrow"/>
      <family val="2"/>
    </font>
    <font>
      <b/>
      <sz val="11"/>
      <color theme="0"/>
      <name val="Calibri"/>
      <family val="2"/>
      <scheme val="minor"/>
    </font>
    <font>
      <sz val="11"/>
      <color rgb="FFFF0000"/>
      <name val="Arial Narrow"/>
      <family val="2"/>
    </font>
    <font>
      <u/>
      <sz val="11"/>
      <color theme="10"/>
      <name val="Arial Narrow"/>
      <family val="2"/>
    </font>
    <font>
      <sz val="8"/>
      <name val="Calibri"/>
      <family val="2"/>
      <scheme val="minor"/>
    </font>
    <font>
      <sz val="12"/>
      <name val="Arial Narrow"/>
      <family val="2"/>
    </font>
    <font>
      <sz val="8"/>
      <color theme="1"/>
      <name val="Times New Roman"/>
      <family val="1"/>
    </font>
  </fonts>
  <fills count="10">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2" tint="-0.249977111117893"/>
        <bgColor indexed="64"/>
      </patternFill>
    </fill>
    <fill>
      <patternFill patternType="solid">
        <fgColor rgb="FFFFFF66"/>
        <bgColor indexed="64"/>
      </patternFill>
    </fill>
    <fill>
      <patternFill patternType="solid">
        <fgColor theme="1"/>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79998168889431442"/>
        <bgColor indexed="64"/>
      </patternFill>
    </fill>
  </fills>
  <borders count="1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6">
    <xf numFmtId="0" fontId="0" fillId="0" borderId="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8" fillId="0" borderId="0" applyNumberFormat="0" applyFill="0" applyBorder="0" applyAlignment="0" applyProtection="0"/>
    <xf numFmtId="9" fontId="1" fillId="0" borderId="0" applyFont="0" applyFill="0" applyBorder="0" applyAlignment="0" applyProtection="0"/>
  </cellStyleXfs>
  <cellXfs count="220">
    <xf numFmtId="0" fontId="0" fillId="0" borderId="0" xfId="0"/>
    <xf numFmtId="0" fontId="7" fillId="0" borderId="0" xfId="0" applyFont="1"/>
    <xf numFmtId="0" fontId="11" fillId="0" borderId="0" xfId="0" applyFont="1"/>
    <xf numFmtId="0" fontId="7" fillId="0" borderId="0" xfId="0" applyFont="1" applyProtection="1">
      <protection locked="0"/>
    </xf>
    <xf numFmtId="0" fontId="0" fillId="0" borderId="0" xfId="0" applyAlignment="1">
      <alignment wrapText="1"/>
    </xf>
    <xf numFmtId="0" fontId="3" fillId="0" borderId="0" xfId="0" applyFont="1" applyAlignment="1">
      <alignment horizontal="center" wrapText="1"/>
    </xf>
    <xf numFmtId="0" fontId="3" fillId="3" borderId="0" xfId="0" applyFont="1" applyFill="1" applyAlignment="1">
      <alignment wrapText="1"/>
    </xf>
    <xf numFmtId="0" fontId="0" fillId="3" borderId="0" xfId="0" applyFill="1" applyAlignment="1">
      <alignment wrapText="1"/>
    </xf>
    <xf numFmtId="0" fontId="0" fillId="3" borderId="0" xfId="0" applyFill="1"/>
    <xf numFmtId="0" fontId="26" fillId="0" borderId="0" xfId="0" applyFont="1"/>
    <xf numFmtId="0" fontId="15" fillId="0" borderId="0" xfId="0" applyFont="1"/>
    <xf numFmtId="0" fontId="23" fillId="0" borderId="0" xfId="0" applyFont="1"/>
    <xf numFmtId="0" fontId="25" fillId="0" borderId="0" xfId="0" applyFont="1"/>
    <xf numFmtId="0" fontId="2" fillId="0" borderId="0" xfId="0" applyFont="1"/>
    <xf numFmtId="0" fontId="21" fillId="0" borderId="0" xfId="0" applyFont="1"/>
    <xf numFmtId="0" fontId="0" fillId="0" borderId="0" xfId="0" applyAlignment="1">
      <alignment vertical="center"/>
    </xf>
    <xf numFmtId="0" fontId="5" fillId="0" borderId="0" xfId="0" applyFont="1"/>
    <xf numFmtId="0" fontId="18" fillId="0" borderId="0" xfId="0" applyFont="1"/>
    <xf numFmtId="0" fontId="19" fillId="0" borderId="0" xfId="0" applyFont="1"/>
    <xf numFmtId="0" fontId="17" fillId="0" borderId="0" xfId="0" applyFont="1"/>
    <xf numFmtId="0" fontId="16" fillId="0" borderId="0" xfId="0" applyFont="1"/>
    <xf numFmtId="0" fontId="9" fillId="0" borderId="0" xfId="0" applyFont="1"/>
    <xf numFmtId="165" fontId="5" fillId="0" borderId="1" xfId="1" applyFont="1" applyBorder="1" applyProtection="1"/>
    <xf numFmtId="165" fontId="5" fillId="0" borderId="3" xfId="0" applyNumberFormat="1" applyFont="1" applyBorder="1"/>
    <xf numFmtId="165" fontId="0" fillId="0" borderId="0" xfId="0" applyNumberFormat="1"/>
    <xf numFmtId="167" fontId="1" fillId="0" borderId="0" xfId="2" applyNumberFormat="1" applyFont="1" applyFill="1" applyBorder="1" applyAlignment="1" applyProtection="1">
      <alignment horizontal="right"/>
    </xf>
    <xf numFmtId="168" fontId="1" fillId="0" borderId="0" xfId="2" applyNumberFormat="1" applyFont="1" applyFill="1" applyBorder="1" applyAlignment="1" applyProtection="1">
      <alignment horizontal="right"/>
    </xf>
    <xf numFmtId="1" fontId="0" fillId="0" borderId="0" xfId="0" applyNumberFormat="1" applyAlignment="1">
      <alignment horizontal="center"/>
    </xf>
    <xf numFmtId="0" fontId="5" fillId="0" borderId="0" xfId="0" applyFont="1" applyAlignment="1">
      <alignment horizontal="right"/>
    </xf>
    <xf numFmtId="0" fontId="9" fillId="0" borderId="4" xfId="0" applyFont="1" applyBorder="1"/>
    <xf numFmtId="0" fontId="0" fillId="0" borderId="4" xfId="0" applyBorder="1"/>
    <xf numFmtId="0" fontId="0" fillId="0" borderId="5" xfId="0" applyBorder="1"/>
    <xf numFmtId="0" fontId="7" fillId="0" borderId="0" xfId="0" applyFont="1" applyAlignment="1">
      <alignment horizontal="justify" vertical="top"/>
    </xf>
    <xf numFmtId="0" fontId="8" fillId="0" borderId="0" xfId="0" applyFont="1" applyAlignment="1">
      <alignment horizontal="justify" vertical="top"/>
    </xf>
    <xf numFmtId="0" fontId="7" fillId="0" borderId="0" xfId="0" applyFont="1" applyAlignment="1">
      <alignment horizontal="justify" vertical="top" wrapText="1"/>
    </xf>
    <xf numFmtId="0" fontId="8" fillId="0" borderId="0" xfId="0" applyFont="1" applyAlignment="1">
      <alignment horizontal="justify" vertical="top" wrapText="1"/>
    </xf>
    <xf numFmtId="0" fontId="6" fillId="0" borderId="0" xfId="0" applyFont="1" applyAlignment="1">
      <alignment vertical="center"/>
    </xf>
    <xf numFmtId="49" fontId="7" fillId="0" borderId="0" xfId="0" applyNumberFormat="1" applyFont="1" applyAlignment="1">
      <alignment horizontal="justify" vertical="top"/>
    </xf>
    <xf numFmtId="49" fontId="0" fillId="0" borderId="0" xfId="0" applyNumberFormat="1"/>
    <xf numFmtId="0" fontId="5" fillId="0" borderId="0" xfId="0" applyFont="1" applyAlignment="1">
      <alignment vertical="center"/>
    </xf>
    <xf numFmtId="0" fontId="27" fillId="0" borderId="0" xfId="0" applyFont="1"/>
    <xf numFmtId="169" fontId="27" fillId="0" borderId="0" xfId="0" applyNumberFormat="1" applyFont="1" applyAlignment="1">
      <alignment horizontal="center"/>
    </xf>
    <xf numFmtId="0" fontId="0" fillId="0" borderId="0" xfId="0" applyAlignment="1" applyProtection="1">
      <alignment horizontal="center"/>
      <protection locked="0"/>
    </xf>
    <xf numFmtId="0" fontId="7" fillId="0" borderId="0" xfId="0" applyFont="1" applyAlignment="1" applyProtection="1">
      <alignment horizontal="center"/>
      <protection locked="0"/>
    </xf>
    <xf numFmtId="0" fontId="7" fillId="0" borderId="0" xfId="0" applyFont="1" applyAlignment="1">
      <alignment horizontal="left"/>
    </xf>
    <xf numFmtId="0" fontId="7" fillId="0" borderId="0" xfId="0" applyFont="1" applyAlignment="1">
      <alignment shrinkToFit="1"/>
    </xf>
    <xf numFmtId="0" fontId="11" fillId="0" borderId="0" xfId="0" applyFont="1" applyAlignment="1">
      <alignment horizontal="left"/>
    </xf>
    <xf numFmtId="0" fontId="29" fillId="0" borderId="0" xfId="0" applyFont="1"/>
    <xf numFmtId="0" fontId="2" fillId="0" borderId="0" xfId="0" applyFont="1" applyAlignment="1">
      <alignment wrapText="1"/>
    </xf>
    <xf numFmtId="2" fontId="0" fillId="3" borderId="0" xfId="0" applyNumberFormat="1" applyFill="1"/>
    <xf numFmtId="0" fontId="30" fillId="0" borderId="0" xfId="0" applyFont="1"/>
    <xf numFmtId="0" fontId="3" fillId="0" borderId="9" xfId="0" applyFont="1" applyBorder="1"/>
    <xf numFmtId="0" fontId="3" fillId="0" borderId="0" xfId="0" applyFont="1"/>
    <xf numFmtId="9" fontId="0" fillId="0" borderId="0" xfId="5" applyFont="1"/>
    <xf numFmtId="165" fontId="0" fillId="0" borderId="0" xfId="1" applyFont="1"/>
    <xf numFmtId="10" fontId="0" fillId="0" borderId="0" xfId="5" applyNumberFormat="1" applyFont="1"/>
    <xf numFmtId="0" fontId="0" fillId="4" borderId="0" xfId="0" applyFill="1" applyAlignment="1">
      <alignment horizontal="center" wrapText="1"/>
    </xf>
    <xf numFmtId="0" fontId="0" fillId="4" borderId="0" xfId="0" applyFill="1" applyAlignment="1">
      <alignment horizontal="center"/>
    </xf>
    <xf numFmtId="10" fontId="1" fillId="0" borderId="0" xfId="5" applyNumberFormat="1" applyFont="1"/>
    <xf numFmtId="10" fontId="1" fillId="0" borderId="0" xfId="5" applyNumberFormat="1" applyFont="1" applyFill="1"/>
    <xf numFmtId="170" fontId="0" fillId="0" borderId="0" xfId="5" applyNumberFormat="1" applyFont="1"/>
    <xf numFmtId="169" fontId="2" fillId="0" borderId="0" xfId="0" applyNumberFormat="1" applyFont="1" applyAlignment="1">
      <alignment horizontal="center"/>
    </xf>
    <xf numFmtId="169" fontId="22" fillId="0" borderId="0" xfId="0" applyNumberFormat="1" applyFont="1"/>
    <xf numFmtId="169" fontId="22" fillId="0" borderId="0" xfId="2" applyNumberFormat="1" applyFont="1" applyFill="1" applyBorder="1" applyAlignment="1" applyProtection="1">
      <alignment horizontal="right"/>
    </xf>
    <xf numFmtId="169" fontId="2" fillId="0" borderId="0" xfId="2" applyNumberFormat="1" applyFont="1" applyFill="1" applyBorder="1" applyAlignment="1" applyProtection="1">
      <alignment horizontal="right"/>
    </xf>
    <xf numFmtId="1" fontId="2" fillId="0" borderId="0" xfId="0" applyNumberFormat="1" applyFont="1" applyAlignment="1">
      <alignment horizontal="center"/>
    </xf>
    <xf numFmtId="0" fontId="11" fillId="0" borderId="4" xfId="0" applyFont="1" applyBorder="1"/>
    <xf numFmtId="1" fontId="4" fillId="0" borderId="0" xfId="0" applyNumberFormat="1" applyFont="1" applyAlignment="1">
      <alignment horizontal="center"/>
    </xf>
    <xf numFmtId="167" fontId="13" fillId="0" borderId="0" xfId="2" applyNumberFormat="1" applyFont="1" applyFill="1" applyBorder="1" applyAlignment="1" applyProtection="1">
      <alignment horizontal="right"/>
    </xf>
    <xf numFmtId="0" fontId="25" fillId="0" borderId="0" xfId="0" applyFont="1" applyProtection="1">
      <protection locked="0"/>
    </xf>
    <xf numFmtId="0" fontId="3" fillId="0" borderId="0" xfId="0" applyFont="1" applyAlignment="1">
      <alignment vertical="center"/>
    </xf>
    <xf numFmtId="171" fontId="5" fillId="0" borderId="2" xfId="1" applyNumberFormat="1" applyFont="1" applyFill="1" applyBorder="1" applyAlignment="1" applyProtection="1">
      <alignment horizontal="right"/>
    </xf>
    <xf numFmtId="171" fontId="5" fillId="0" borderId="1" xfId="1" applyNumberFormat="1" applyFont="1" applyFill="1" applyBorder="1" applyAlignment="1" applyProtection="1">
      <alignment horizontal="right"/>
    </xf>
    <xf numFmtId="1" fontId="33" fillId="0" borderId="0" xfId="0" applyNumberFormat="1" applyFont="1"/>
    <xf numFmtId="0" fontId="34" fillId="0" borderId="0" xfId="0" applyFont="1"/>
    <xf numFmtId="0" fontId="35" fillId="0" borderId="0" xfId="0" applyFont="1"/>
    <xf numFmtId="0" fontId="7" fillId="0" borderId="0" xfId="0" applyFont="1" applyAlignment="1">
      <alignment wrapText="1"/>
    </xf>
    <xf numFmtId="0" fontId="4" fillId="0" borderId="0" xfId="0" applyFont="1"/>
    <xf numFmtId="0" fontId="4" fillId="0" borderId="0" xfId="0" applyFont="1" applyProtection="1">
      <protection hidden="1"/>
    </xf>
    <xf numFmtId="0" fontId="37" fillId="0" borderId="0" xfId="0" applyFont="1" applyProtection="1">
      <protection locked="0"/>
    </xf>
    <xf numFmtId="0" fontId="38" fillId="0" borderId="0" xfId="0" applyFont="1"/>
    <xf numFmtId="0" fontId="23" fillId="5" borderId="0" xfId="0" applyFont="1" applyFill="1" applyAlignment="1">
      <alignment vertical="center"/>
    </xf>
    <xf numFmtId="0" fontId="24" fillId="5" borderId="0" xfId="0" applyFont="1" applyFill="1"/>
    <xf numFmtId="0" fontId="0" fillId="5" borderId="0" xfId="0" applyFill="1"/>
    <xf numFmtId="0" fontId="23" fillId="5" borderId="0" xfId="0" applyFont="1" applyFill="1"/>
    <xf numFmtId="0" fontId="4" fillId="0" borderId="4" xfId="0" applyFont="1" applyBorder="1"/>
    <xf numFmtId="0" fontId="4" fillId="0" borderId="0" xfId="0" applyFont="1" applyProtection="1">
      <protection locked="0"/>
    </xf>
    <xf numFmtId="0" fontId="0" fillId="0" borderId="0" xfId="0" applyAlignment="1">
      <alignment horizontal="center"/>
    </xf>
    <xf numFmtId="0" fontId="23" fillId="5" borderId="0" xfId="0" applyFont="1" applyFill="1" applyAlignment="1">
      <alignment horizontal="left" vertical="center"/>
    </xf>
    <xf numFmtId="1" fontId="14" fillId="2" borderId="9" xfId="0" applyNumberFormat="1" applyFont="1" applyFill="1" applyBorder="1" applyAlignment="1">
      <alignment vertical="center"/>
    </xf>
    <xf numFmtId="1" fontId="14" fillId="2" borderId="4" xfId="0" applyNumberFormat="1" applyFont="1" applyFill="1" applyBorder="1" applyAlignment="1">
      <alignment vertical="center"/>
    </xf>
    <xf numFmtId="165" fontId="5" fillId="0" borderId="2" xfId="1" applyFont="1" applyBorder="1" applyAlignment="1" applyProtection="1"/>
    <xf numFmtId="1" fontId="14" fillId="0" borderId="0" xfId="0" applyNumberFormat="1" applyFont="1" applyAlignment="1">
      <alignment vertical="center"/>
    </xf>
    <xf numFmtId="165" fontId="5" fillId="0" borderId="0" xfId="1" applyFont="1" applyFill="1" applyBorder="1" applyAlignment="1" applyProtection="1"/>
    <xf numFmtId="0" fontId="13" fillId="0" borderId="0" xfId="0" applyFont="1" applyAlignment="1">
      <alignment vertical="top" wrapText="1"/>
    </xf>
    <xf numFmtId="1" fontId="33" fillId="0" borderId="4" xfId="0" applyNumberFormat="1" applyFont="1" applyBorder="1" applyProtection="1">
      <protection locked="0"/>
    </xf>
    <xf numFmtId="0" fontId="20" fillId="0" borderId="0" xfId="0" applyFont="1" applyAlignment="1">
      <alignment wrapText="1"/>
    </xf>
    <xf numFmtId="0" fontId="7" fillId="0" borderId="0" xfId="0" applyFont="1" applyAlignment="1">
      <alignment horizontal="right"/>
    </xf>
    <xf numFmtId="0" fontId="36" fillId="0" borderId="0" xfId="0" applyFont="1"/>
    <xf numFmtId="0" fontId="36" fillId="0" borderId="0" xfId="0" applyFont="1" applyAlignment="1">
      <alignment horizontal="left"/>
    </xf>
    <xf numFmtId="0" fontId="6" fillId="0" borderId="0" xfId="0" applyFont="1"/>
    <xf numFmtId="0" fontId="5" fillId="0" borderId="0" xfId="0" applyFont="1" applyAlignment="1">
      <alignment horizontal="right" vertical="center"/>
    </xf>
    <xf numFmtId="0" fontId="5" fillId="0" borderId="0" xfId="0" applyFont="1" applyAlignment="1">
      <alignment horizontal="right" vertical="top"/>
    </xf>
    <xf numFmtId="0" fontId="29" fillId="0" borderId="0" xfId="0" applyFont="1" applyAlignment="1" applyProtection="1">
      <alignment wrapText="1"/>
      <protection hidden="1"/>
    </xf>
    <xf numFmtId="0" fontId="45" fillId="0" borderId="0" xfId="0" applyFont="1"/>
    <xf numFmtId="0" fontId="46" fillId="0" borderId="0" xfId="4" applyFont="1" applyAlignment="1" applyProtection="1"/>
    <xf numFmtId="0" fontId="9" fillId="8" borderId="10" xfId="0" applyFont="1" applyFill="1" applyBorder="1" applyAlignment="1">
      <alignment horizontal="center" vertical="center" wrapText="1"/>
    </xf>
    <xf numFmtId="0" fontId="9" fillId="8" borderId="8" xfId="0" applyFont="1" applyFill="1" applyBorder="1" applyAlignment="1">
      <alignment horizontal="center" vertical="center"/>
    </xf>
    <xf numFmtId="0" fontId="9" fillId="8" borderId="6" xfId="0" applyFont="1" applyFill="1" applyBorder="1" applyAlignment="1">
      <alignment horizontal="center" vertical="center"/>
    </xf>
    <xf numFmtId="0" fontId="0" fillId="8" borderId="7" xfId="0" applyFill="1" applyBorder="1"/>
    <xf numFmtId="0" fontId="0" fillId="8" borderId="2" xfId="0" applyFill="1" applyBorder="1"/>
    <xf numFmtId="0" fontId="0" fillId="8" borderId="1" xfId="0" applyFill="1" applyBorder="1"/>
    <xf numFmtId="0" fontId="39" fillId="8" borderId="3" xfId="0" applyFont="1" applyFill="1" applyBorder="1"/>
    <xf numFmtId="0" fontId="0" fillId="8" borderId="0" xfId="0" applyFill="1"/>
    <xf numFmtId="0" fontId="48" fillId="0" borderId="0" xfId="0" applyFont="1" applyAlignment="1">
      <alignment horizontal="left" vertical="top" wrapText="1"/>
    </xf>
    <xf numFmtId="0" fontId="49" fillId="0" borderId="0" xfId="0" applyFont="1" applyAlignment="1">
      <alignment wrapText="1"/>
    </xf>
    <xf numFmtId="0" fontId="48" fillId="0" borderId="0" xfId="0" applyFont="1" applyAlignment="1">
      <alignment horizontal="left" vertical="top" wrapText="1"/>
    </xf>
    <xf numFmtId="0" fontId="4" fillId="0" borderId="0" xfId="0" applyFont="1" applyAlignment="1">
      <alignment horizontal="left" vertical="top"/>
    </xf>
    <xf numFmtId="0" fontId="13" fillId="0" borderId="4" xfId="0" applyFont="1" applyBorder="1" applyAlignment="1" applyProtection="1">
      <alignment horizontal="center"/>
      <protection locked="0"/>
    </xf>
    <xf numFmtId="165" fontId="5" fillId="0" borderId="3" xfId="0" applyNumberFormat="1" applyFont="1" applyBorder="1" applyAlignment="1">
      <alignment horizontal="center"/>
    </xf>
    <xf numFmtId="165" fontId="5" fillId="0" borderId="2" xfId="0" applyNumberFormat="1" applyFont="1" applyBorder="1" applyAlignment="1">
      <alignment horizontal="center"/>
    </xf>
    <xf numFmtId="165" fontId="5" fillId="0" borderId="1" xfId="0" applyNumberFormat="1" applyFont="1" applyBorder="1" applyAlignment="1">
      <alignment horizontal="center"/>
    </xf>
    <xf numFmtId="0" fontId="42" fillId="0" borderId="0" xfId="4" applyFont="1" applyAlignment="1" applyProtection="1">
      <alignment horizontal="left" vertical="top" wrapText="1"/>
    </xf>
    <xf numFmtId="0" fontId="7" fillId="0" borderId="0" xfId="0" applyFont="1" applyAlignment="1">
      <alignment horizontal="center" wrapText="1"/>
    </xf>
    <xf numFmtId="165" fontId="5" fillId="0" borderId="3" xfId="1" applyFont="1" applyBorder="1" applyAlignment="1" applyProtection="1">
      <alignment horizontal="center"/>
    </xf>
    <xf numFmtId="165" fontId="5" fillId="0" borderId="2" xfId="1" applyFont="1" applyBorder="1" applyAlignment="1" applyProtection="1">
      <alignment horizontal="center"/>
    </xf>
    <xf numFmtId="165" fontId="5" fillId="0" borderId="1" xfId="1" applyFont="1" applyBorder="1" applyAlignment="1" applyProtection="1">
      <alignment horizontal="center"/>
    </xf>
    <xf numFmtId="0" fontId="9" fillId="0" borderId="0" xfId="0" applyFont="1"/>
    <xf numFmtId="1" fontId="33" fillId="0" borderId="4" xfId="0" applyNumberFormat="1" applyFont="1" applyBorder="1" applyAlignment="1" applyProtection="1">
      <alignment horizontal="center"/>
      <protection locked="0"/>
    </xf>
    <xf numFmtId="0" fontId="32" fillId="0" borderId="0" xfId="0" applyFont="1" applyAlignment="1" applyProtection="1">
      <alignment horizontal="center"/>
      <protection locked="0"/>
    </xf>
    <xf numFmtId="165" fontId="32" fillId="0" borderId="0" xfId="1" applyFont="1" applyBorder="1" applyAlignment="1" applyProtection="1">
      <alignment horizontal="center"/>
      <protection locked="0"/>
    </xf>
    <xf numFmtId="165" fontId="32" fillId="0" borderId="0" xfId="0" applyNumberFormat="1" applyFont="1" applyAlignment="1" applyProtection="1">
      <alignment horizontal="center"/>
      <protection locked="0"/>
    </xf>
    <xf numFmtId="0" fontId="7" fillId="0" borderId="4" xfId="0" applyFont="1" applyBorder="1" applyProtection="1">
      <protection locked="0"/>
    </xf>
    <xf numFmtId="14" fontId="13" fillId="0" borderId="4" xfId="0" applyNumberFormat="1" applyFont="1" applyBorder="1" applyAlignment="1" applyProtection="1">
      <alignment horizontal="center"/>
      <protection locked="0"/>
    </xf>
    <xf numFmtId="0" fontId="9" fillId="8" borderId="3" xfId="0" applyFont="1" applyFill="1" applyBorder="1" applyAlignment="1">
      <alignment horizontal="center" wrapText="1"/>
    </xf>
    <xf numFmtId="0" fontId="9" fillId="8" borderId="2" xfId="0" applyFont="1" applyFill="1" applyBorder="1" applyAlignment="1">
      <alignment horizontal="center" wrapText="1"/>
    </xf>
    <xf numFmtId="0" fontId="9" fillId="8" borderId="1" xfId="0" applyFont="1" applyFill="1" applyBorder="1" applyAlignment="1">
      <alignment horizontal="center" wrapText="1"/>
    </xf>
    <xf numFmtId="49" fontId="7" fillId="0" borderId="2" xfId="0" applyNumberFormat="1" applyFont="1" applyBorder="1" applyAlignment="1" applyProtection="1">
      <alignment vertical="top" wrapText="1"/>
      <protection locked="0"/>
    </xf>
    <xf numFmtId="0" fontId="7" fillId="0" borderId="3"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171" fontId="15" fillId="0" borderId="3" xfId="1" applyNumberFormat="1" applyFont="1" applyFill="1" applyBorder="1" applyAlignment="1" applyProtection="1">
      <alignment horizontal="right" wrapText="1" shrinkToFit="1"/>
    </xf>
    <xf numFmtId="171" fontId="15" fillId="0" borderId="2" xfId="1" applyNumberFormat="1" applyFont="1" applyFill="1" applyBorder="1" applyAlignment="1" applyProtection="1">
      <alignment horizontal="right" wrapText="1" shrinkToFit="1"/>
    </xf>
    <xf numFmtId="171" fontId="15" fillId="0" borderId="1" xfId="1" applyNumberFormat="1" applyFont="1" applyFill="1" applyBorder="1" applyAlignment="1" applyProtection="1">
      <alignment horizontal="right" wrapText="1" shrinkToFit="1"/>
    </xf>
    <xf numFmtId="166" fontId="7" fillId="0" borderId="3" xfId="0" applyNumberFormat="1" applyFont="1" applyBorder="1" applyAlignment="1" applyProtection="1">
      <alignment vertical="top"/>
      <protection locked="0"/>
    </xf>
    <xf numFmtId="166" fontId="7" fillId="0" borderId="2" xfId="0" applyNumberFormat="1" applyFont="1" applyBorder="1" applyAlignment="1" applyProtection="1">
      <alignment vertical="top"/>
      <protection locked="0"/>
    </xf>
    <xf numFmtId="166" fontId="7" fillId="0" borderId="1" xfId="0" applyNumberFormat="1" applyFont="1" applyBorder="1" applyAlignment="1" applyProtection="1">
      <alignment vertical="top"/>
      <protection locked="0"/>
    </xf>
    <xf numFmtId="0" fontId="7" fillId="0" borderId="4" xfId="0" applyFont="1" applyBorder="1" applyAlignment="1" applyProtection="1">
      <alignment horizontal="center"/>
      <protection locked="0"/>
    </xf>
    <xf numFmtId="0" fontId="7" fillId="0" borderId="0" xfId="0" applyFont="1" applyAlignment="1">
      <alignment horizontal="left" shrinkToFit="1"/>
    </xf>
    <xf numFmtId="0" fontId="7" fillId="0" borderId="0" xfId="0" applyFont="1" applyAlignment="1">
      <alignment horizontal="center" shrinkToFit="1"/>
    </xf>
    <xf numFmtId="0" fontId="7" fillId="0" borderId="0" xfId="0" applyFont="1" applyAlignment="1">
      <alignment horizontal="center"/>
    </xf>
    <xf numFmtId="0" fontId="9" fillId="8" borderId="10"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vertical="center" wrapText="1"/>
    </xf>
    <xf numFmtId="0" fontId="42" fillId="0" borderId="0" xfId="4" applyFont="1" applyAlignment="1"/>
    <xf numFmtId="0" fontId="41" fillId="0" borderId="0" xfId="0" applyFont="1" applyAlignment="1">
      <alignment horizontal="center" textRotation="90" wrapText="1"/>
    </xf>
    <xf numFmtId="1" fontId="14" fillId="8" borderId="10" xfId="0" applyNumberFormat="1" applyFont="1" applyFill="1" applyBorder="1" applyAlignment="1">
      <alignment horizontal="center" vertical="center"/>
    </xf>
    <xf numFmtId="1" fontId="14" fillId="8" borderId="9" xfId="0" applyNumberFormat="1" applyFont="1" applyFill="1" applyBorder="1" applyAlignment="1">
      <alignment horizontal="center" vertical="center"/>
    </xf>
    <xf numFmtId="1" fontId="14" fillId="8" borderId="8" xfId="0" applyNumberFormat="1" applyFont="1" applyFill="1" applyBorder="1" applyAlignment="1">
      <alignment horizontal="center" vertical="center"/>
    </xf>
    <xf numFmtId="1" fontId="14" fillId="8" borderId="7" xfId="0" applyNumberFormat="1" applyFont="1" applyFill="1" applyBorder="1" applyAlignment="1">
      <alignment horizontal="center" vertical="center"/>
    </xf>
    <xf numFmtId="1" fontId="14" fillId="8" borderId="4" xfId="0" applyNumberFormat="1" applyFont="1" applyFill="1" applyBorder="1" applyAlignment="1">
      <alignment horizontal="center" vertical="center"/>
    </xf>
    <xf numFmtId="1" fontId="14" fillId="8" borderId="6" xfId="0" applyNumberFormat="1" applyFont="1" applyFill="1" applyBorder="1" applyAlignment="1">
      <alignment horizontal="center" vertical="center"/>
    </xf>
    <xf numFmtId="0" fontId="44" fillId="6" borderId="0" xfId="0" applyFont="1" applyFill="1" applyAlignment="1">
      <alignment horizontal="center" vertical="center" textRotation="90"/>
    </xf>
    <xf numFmtId="0" fontId="7" fillId="0" borderId="4" xfId="0" applyFont="1" applyBorder="1" applyAlignment="1" applyProtection="1">
      <alignment horizontal="left"/>
      <protection locked="0"/>
    </xf>
    <xf numFmtId="0" fontId="13" fillId="0" borderId="4" xfId="4" applyFont="1" applyBorder="1" applyAlignment="1" applyProtection="1">
      <alignment horizontal="left"/>
      <protection locked="0"/>
    </xf>
    <xf numFmtId="0" fontId="13" fillId="0" borderId="4" xfId="0" applyFont="1" applyBorder="1" applyAlignment="1" applyProtection="1">
      <alignment horizontal="left"/>
      <protection locked="0"/>
    </xf>
    <xf numFmtId="0" fontId="7" fillId="0" borderId="0" xfId="0" applyFont="1" applyAlignment="1">
      <alignment horizontal="left"/>
    </xf>
    <xf numFmtId="0" fontId="11" fillId="0" borderId="4" xfId="0" applyFont="1" applyBorder="1" applyAlignment="1" applyProtection="1">
      <alignment horizontal="center"/>
      <protection locked="0"/>
    </xf>
    <xf numFmtId="0" fontId="28" fillId="0" borderId="4" xfId="4" applyBorder="1" applyAlignment="1" applyProtection="1">
      <alignment horizontal="center"/>
      <protection locked="0"/>
    </xf>
    <xf numFmtId="0" fontId="9" fillId="8" borderId="10" xfId="0" applyFont="1" applyFill="1" applyBorder="1" applyAlignment="1">
      <alignment horizontal="center" shrinkToFit="1"/>
    </xf>
    <xf numFmtId="0" fontId="9" fillId="8" borderId="9" xfId="0" applyFont="1" applyFill="1" applyBorder="1" applyAlignment="1">
      <alignment horizontal="center" shrinkToFit="1"/>
    </xf>
    <xf numFmtId="0" fontId="9" fillId="8" borderId="8" xfId="0" applyFont="1" applyFill="1" applyBorder="1" applyAlignment="1">
      <alignment horizontal="center" shrinkToFit="1"/>
    </xf>
    <xf numFmtId="0" fontId="15" fillId="8" borderId="7" xfId="0" applyFont="1" applyFill="1" applyBorder="1" applyAlignment="1">
      <alignment horizontal="center"/>
    </xf>
    <xf numFmtId="0" fontId="15" fillId="8" borderId="4" xfId="0" applyFont="1" applyFill="1" applyBorder="1" applyAlignment="1">
      <alignment horizontal="center"/>
    </xf>
    <xf numFmtId="0" fontId="15" fillId="8" borderId="6" xfId="0" applyFont="1" applyFill="1" applyBorder="1" applyAlignment="1">
      <alignment horizontal="center"/>
    </xf>
    <xf numFmtId="49" fontId="7" fillId="0" borderId="3" xfId="0" applyNumberFormat="1" applyFont="1" applyBorder="1" applyAlignment="1" applyProtection="1">
      <alignment vertical="top" wrapText="1"/>
      <protection locked="0"/>
    </xf>
    <xf numFmtId="49" fontId="7" fillId="0" borderId="1" xfId="0" applyNumberFormat="1" applyFont="1" applyBorder="1" applyAlignment="1" applyProtection="1">
      <alignment vertical="top" wrapText="1"/>
      <protection locked="0"/>
    </xf>
    <xf numFmtId="0" fontId="9" fillId="8" borderId="3" xfId="0" applyFont="1" applyFill="1" applyBorder="1" applyAlignment="1">
      <alignment horizontal="center"/>
    </xf>
    <xf numFmtId="0" fontId="9" fillId="8" borderId="2" xfId="0" applyFont="1" applyFill="1" applyBorder="1" applyAlignment="1">
      <alignment horizontal="center"/>
    </xf>
    <xf numFmtId="0" fontId="9" fillId="8" borderId="1" xfId="0" applyFont="1" applyFill="1" applyBorder="1" applyAlignment="1">
      <alignment horizontal="center"/>
    </xf>
    <xf numFmtId="0" fontId="12" fillId="8" borderId="3"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7" fillId="0" borderId="3" xfId="0" quotePrefix="1" applyFont="1" applyBorder="1" applyAlignment="1" applyProtection="1">
      <alignment horizontal="center" vertical="top" wrapText="1"/>
      <protection locked="0"/>
    </xf>
    <xf numFmtId="0" fontId="7" fillId="0" borderId="2" xfId="0" quotePrefix="1" applyFont="1" applyBorder="1" applyAlignment="1" applyProtection="1">
      <alignment horizontal="center" vertical="top" wrapText="1"/>
      <protection locked="0"/>
    </xf>
    <xf numFmtId="0" fontId="7" fillId="0" borderId="1" xfId="0" quotePrefix="1" applyFont="1" applyBorder="1" applyAlignment="1" applyProtection="1">
      <alignment horizontal="center" vertical="top" wrapText="1"/>
      <protection locked="0"/>
    </xf>
    <xf numFmtId="44" fontId="7" fillId="0" borderId="3" xfId="0" quotePrefix="1" applyNumberFormat="1" applyFont="1" applyBorder="1" applyAlignment="1" applyProtection="1">
      <alignment horizontal="center"/>
      <protection locked="0"/>
    </xf>
    <xf numFmtId="44" fontId="7" fillId="0" borderId="2" xfId="0" quotePrefix="1" applyNumberFormat="1" applyFont="1" applyBorder="1" applyAlignment="1" applyProtection="1">
      <alignment horizontal="center"/>
      <protection locked="0"/>
    </xf>
    <xf numFmtId="44" fontId="7" fillId="0" borderId="1" xfId="0" quotePrefix="1" applyNumberFormat="1" applyFont="1" applyBorder="1" applyAlignment="1" applyProtection="1">
      <alignment horizontal="center"/>
      <protection locked="0"/>
    </xf>
    <xf numFmtId="171" fontId="40" fillId="9" borderId="11" xfId="0" quotePrefix="1" applyNumberFormat="1" applyFont="1" applyFill="1" applyBorder="1" applyAlignment="1" applyProtection="1">
      <alignment horizontal="right" shrinkToFit="1"/>
      <protection locked="0"/>
    </xf>
    <xf numFmtId="171" fontId="40" fillId="9" borderId="12" xfId="0" quotePrefix="1" applyNumberFormat="1" applyFont="1" applyFill="1" applyBorder="1" applyAlignment="1" applyProtection="1">
      <alignment horizontal="right" shrinkToFit="1"/>
      <protection locked="0"/>
    </xf>
    <xf numFmtId="171" fontId="40" fillId="9" borderId="14" xfId="0" quotePrefix="1" applyNumberFormat="1" applyFont="1" applyFill="1" applyBorder="1" applyAlignment="1" applyProtection="1">
      <alignment horizontal="right" shrinkToFit="1"/>
      <protection locked="0"/>
    </xf>
    <xf numFmtId="171" fontId="40" fillId="9" borderId="15" xfId="0" quotePrefix="1" applyNumberFormat="1" applyFont="1" applyFill="1" applyBorder="1" applyAlignment="1" applyProtection="1">
      <alignment horizontal="right" shrinkToFit="1"/>
      <protection locked="0"/>
    </xf>
    <xf numFmtId="171" fontId="40" fillId="9" borderId="12" xfId="0" applyNumberFormat="1" applyFont="1" applyFill="1" applyBorder="1" applyAlignment="1" applyProtection="1">
      <alignment horizontal="right" shrinkToFit="1"/>
      <protection locked="0"/>
    </xf>
    <xf numFmtId="171" fontId="40" fillId="9" borderId="13" xfId="0" quotePrefix="1" applyNumberFormat="1" applyFont="1" applyFill="1" applyBorder="1" applyAlignment="1" applyProtection="1">
      <alignment horizontal="right" shrinkToFit="1"/>
      <protection locked="0"/>
    </xf>
    <xf numFmtId="171" fontId="40" fillId="9" borderId="16" xfId="0" quotePrefix="1" applyNumberFormat="1" applyFont="1" applyFill="1" applyBorder="1" applyAlignment="1" applyProtection="1">
      <alignment horizontal="right" shrinkToFit="1"/>
      <protection locked="0"/>
    </xf>
    <xf numFmtId="0" fontId="43" fillId="8" borderId="2" xfId="0" applyFont="1" applyFill="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6" fillId="0" borderId="0" xfId="0" applyFont="1" applyAlignment="1">
      <alignment vertical="top" wrapText="1"/>
    </xf>
    <xf numFmtId="0" fontId="6" fillId="0" borderId="0" xfId="0" applyFont="1" applyAlignment="1">
      <alignment wrapText="1"/>
    </xf>
    <xf numFmtId="0" fontId="0" fillId="0" borderId="0" xfId="0" applyAlignment="1">
      <alignment wrapText="1"/>
    </xf>
    <xf numFmtId="0" fontId="6" fillId="0" borderId="0" xfId="0" applyFont="1"/>
    <xf numFmtId="0" fontId="6" fillId="0" borderId="0" xfId="0" applyFont="1" applyAlignment="1">
      <alignment horizontal="justify" vertical="top" wrapText="1"/>
    </xf>
    <xf numFmtId="2" fontId="6" fillId="0" borderId="0" xfId="0" applyNumberFormat="1" applyFont="1" applyAlignment="1">
      <alignment horizontal="justify" vertical="top" wrapText="1"/>
    </xf>
    <xf numFmtId="0" fontId="44" fillId="7" borderId="0" xfId="0" applyFont="1" applyFill="1" applyAlignment="1">
      <alignment horizontal="center" vertical="center" textRotation="90"/>
    </xf>
    <xf numFmtId="165" fontId="5" fillId="8" borderId="2" xfId="1" applyFont="1" applyFill="1" applyBorder="1" applyAlignment="1" applyProtection="1">
      <alignment horizontal="right"/>
    </xf>
    <xf numFmtId="164" fontId="5" fillId="8" borderId="2" xfId="1" applyNumberFormat="1" applyFont="1" applyFill="1" applyBorder="1" applyAlignment="1" applyProtection="1">
      <alignment horizontal="right"/>
    </xf>
    <xf numFmtId="164" fontId="5" fillId="8" borderId="1" xfId="1" applyNumberFormat="1" applyFont="1" applyFill="1" applyBorder="1" applyAlignment="1" applyProtection="1">
      <alignment horizontal="right"/>
    </xf>
    <xf numFmtId="0" fontId="10"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wrapText="1"/>
    </xf>
    <xf numFmtId="0" fontId="3" fillId="0" borderId="0" xfId="0" applyFont="1" applyAlignment="1">
      <alignment horizontal="center" wrapText="1"/>
    </xf>
    <xf numFmtId="0" fontId="0" fillId="2" borderId="0" xfId="0" applyFill="1" applyAlignment="1">
      <alignment horizontal="center"/>
    </xf>
    <xf numFmtId="0" fontId="0" fillId="2" borderId="0" xfId="0" applyFill="1" applyAlignment="1">
      <alignment horizontal="center" wrapText="1"/>
    </xf>
  </cellXfs>
  <cellStyles count="6">
    <cellStyle name="Comma 2" xfId="2" xr:uid="{00000000-0005-0000-0000-000000000000}"/>
    <cellStyle name="Currency" xfId="1" builtinId="4"/>
    <cellStyle name="Currency 2" xfId="3" xr:uid="{00000000-0005-0000-0000-000002000000}"/>
    <cellStyle name="Hyperlink" xfId="4" builtinId="8"/>
    <cellStyle name="Normal" xfId="0" builtinId="0"/>
    <cellStyle name="Percent" xfId="5" builtinId="5"/>
  </cellStyles>
  <dxfs count="104">
    <dxf>
      <fill>
        <patternFill>
          <bgColor rgb="FFFFC000"/>
        </patternFill>
      </fill>
    </dxf>
    <dxf>
      <fill>
        <patternFill>
          <bgColor rgb="FFFFC000"/>
        </patternFill>
      </fill>
    </dxf>
    <dxf>
      <fill>
        <patternFill>
          <bgColor rgb="FFFFC000"/>
        </patternFill>
      </fill>
    </dxf>
    <dxf>
      <fill>
        <patternFill>
          <bgColor rgb="FFFFFF66"/>
        </patternFill>
      </fill>
    </dxf>
    <dxf>
      <fill>
        <patternFill>
          <bgColor rgb="FFFFFF66"/>
        </patternFill>
      </fill>
    </dxf>
    <dxf>
      <fill>
        <patternFill>
          <bgColor rgb="FFFFFF66"/>
        </patternFill>
      </fill>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ill>
        <patternFill>
          <bgColor rgb="FFFFFF66"/>
        </patternFill>
      </fill>
    </dxf>
    <dxf>
      <fill>
        <patternFill>
          <bgColor rgb="FFFFFF66"/>
        </patternFill>
      </fill>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ont>
        <strike val="0"/>
        <color auto="1"/>
      </font>
      <fill>
        <patternFill>
          <bgColor rgb="FFFFFF66"/>
        </patternFill>
      </fill>
      <border>
        <left style="thin">
          <color auto="1"/>
        </left>
        <right style="thin">
          <color auto="1"/>
        </right>
        <top style="thin">
          <color auto="1"/>
        </top>
        <bottom style="thin">
          <color auto="1"/>
        </bottom>
      </border>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C000"/>
        </patternFill>
      </fill>
    </dxf>
    <dxf>
      <numFmt numFmtId="171" formatCode="&quot;$&quot;#,##0.00"/>
    </dxf>
    <dxf>
      <numFmt numFmtId="172" formatCode="#,##0.00\ [$$-C0C]"/>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numFmt numFmtId="171" formatCode="&quot;$&quot;#,##0.00"/>
    </dxf>
    <dxf>
      <numFmt numFmtId="172" formatCode="#,##0.00\ [$$-C0C]"/>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C000"/>
        </patternFill>
      </fill>
    </dxf>
    <dxf>
      <fill>
        <patternFill>
          <bgColor rgb="FFFFC000"/>
        </patternFill>
      </fill>
    </dxf>
    <dxf>
      <font>
        <b/>
        <i val="0"/>
        <color rgb="FFFF0000"/>
      </font>
      <fill>
        <patternFill patternType="solid">
          <bgColor rgb="FFFFFF66"/>
        </patternFill>
      </fill>
    </dxf>
    <dxf>
      <font>
        <color theme="1"/>
      </font>
      <border>
        <left style="thin">
          <color auto="1"/>
        </left>
        <right style="thin">
          <color auto="1"/>
        </right>
        <top style="thin">
          <color auto="1"/>
        </top>
        <bottom style="thin">
          <color auto="1"/>
        </bottom>
        <vertical/>
        <horizontal/>
      </border>
    </dxf>
    <dxf>
      <font>
        <color theme="1"/>
      </font>
      <fill>
        <patternFill>
          <bgColor theme="9" tint="0.39994506668294322"/>
        </patternFill>
      </fill>
      <border>
        <left style="thin">
          <color auto="1"/>
        </left>
        <right style="thin">
          <color auto="1"/>
        </right>
        <top style="thin">
          <color auto="1"/>
        </top>
        <bottom style="thin">
          <color auto="1"/>
        </bottom>
        <vertical/>
        <horizontal/>
      </border>
    </dxf>
    <dxf>
      <font>
        <color auto="1"/>
      </font>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List" dx="16" fmlaLink="$A$2" fmlaRange="Language" noThreeD="1" sel="2" val="0"/>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H$21" lockText="1" noThreeD="1"/>
</file>

<file path=xl/ctrlProps/ctrlProp4.xml><?xml version="1.0" encoding="utf-8"?>
<formControlPr xmlns="http://schemas.microsoft.com/office/spreadsheetml/2009/9/main" objectType="CheckBox" fmlaLink="$D$29" lockText="1" noThreeD="1"/>
</file>

<file path=xl/ctrlProps/ctrlProp5.xml><?xml version="1.0" encoding="utf-8"?>
<formControlPr xmlns="http://schemas.microsoft.com/office/spreadsheetml/2009/9/main" objectType="List" dx="16" fmlaLink="$N$2" fmlaRange="correcttarifflanguage" noThreeD="1" sel="4" val="0"/>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47625</xdr:colOff>
          <xdr:row>1</xdr:row>
          <xdr:rowOff>57150</xdr:rowOff>
        </xdr:from>
        <xdr:to>
          <xdr:col>4</xdr:col>
          <xdr:colOff>0</xdr:colOff>
          <xdr:row>2</xdr:row>
          <xdr:rowOff>171450</xdr:rowOff>
        </xdr:to>
        <xdr:sp macro="" textlink="">
          <xdr:nvSpPr>
            <xdr:cNvPr id="1027" name="List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xdr:row>
          <xdr:rowOff>0</xdr:rowOff>
        </xdr:from>
        <xdr:to>
          <xdr:col>29</xdr:col>
          <xdr:colOff>0</xdr:colOff>
          <xdr:row>14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xdr:row>
          <xdr:rowOff>38100</xdr:rowOff>
        </xdr:from>
        <xdr:to>
          <xdr:col>8</xdr:col>
          <xdr:colOff>47625</xdr:colOff>
          <xdr:row>21</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27</xdr:row>
          <xdr:rowOff>171450</xdr:rowOff>
        </xdr:from>
        <xdr:to>
          <xdr:col>4</xdr:col>
          <xdr:colOff>28575</xdr:colOff>
          <xdr:row>29</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38100</xdr:colOff>
          <xdr:row>1</xdr:row>
          <xdr:rowOff>57150</xdr:rowOff>
        </xdr:from>
        <xdr:to>
          <xdr:col>39</xdr:col>
          <xdr:colOff>447675</xdr:colOff>
          <xdr:row>4</xdr:row>
          <xdr:rowOff>47625</xdr:rowOff>
        </xdr:to>
        <xdr:sp macro="" textlink="">
          <xdr:nvSpPr>
            <xdr:cNvPr id="1063" name="List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howOutlineSymbols="0"/>
  </sheetPr>
  <dimension ref="A1:BM78"/>
  <sheetViews>
    <sheetView showGridLines="0" tabSelected="1" showRuler="0" showOutlineSymbols="0" showWhiteSpace="0" view="pageLayout" zoomScaleNormal="100" zoomScaleSheetLayoutView="100" workbookViewId="0">
      <selection activeCell="A35" sqref="A35:AZ35"/>
    </sheetView>
  </sheetViews>
  <sheetFormatPr defaultColWidth="9.140625" defaultRowHeight="15" x14ac:dyDescent="0.25"/>
  <cols>
    <col min="1" max="1" width="3.140625" style="15" customWidth="1"/>
    <col min="2" max="12" width="2.42578125" customWidth="1"/>
    <col min="13" max="13" width="3.28515625" customWidth="1"/>
    <col min="14" max="15" width="2.42578125" customWidth="1"/>
    <col min="16" max="16" width="2.5703125" customWidth="1"/>
    <col min="17" max="18" width="2.42578125" customWidth="1"/>
    <col min="19" max="19" width="3.42578125" customWidth="1"/>
    <col min="20" max="21" width="2.42578125" customWidth="1"/>
    <col min="22" max="22" width="1" customWidth="1"/>
    <col min="23" max="31" width="2.42578125" customWidth="1"/>
    <col min="32" max="32" width="3.42578125" customWidth="1"/>
    <col min="33" max="39" width="2.42578125" customWidth="1"/>
    <col min="40" max="40" width="6.85546875" customWidth="1"/>
    <col min="41" max="44" width="2.42578125" customWidth="1"/>
    <col min="45" max="45" width="3.42578125" customWidth="1"/>
    <col min="46" max="46" width="3.140625" customWidth="1"/>
    <col min="47" max="47" width="1.7109375" hidden="1" customWidth="1"/>
    <col min="48" max="48" width="2.42578125" hidden="1" customWidth="1"/>
    <col min="49" max="49" width="2.42578125" customWidth="1"/>
    <col min="50" max="50" width="2" customWidth="1"/>
    <col min="51" max="51" width="3.42578125" customWidth="1"/>
    <col min="52" max="52" width="8.140625" style="13" customWidth="1"/>
    <col min="53" max="53" width="2.42578125" hidden="1" customWidth="1"/>
    <col min="54" max="54" width="1.28515625" customWidth="1"/>
    <col min="55" max="55" width="2.5703125" customWidth="1"/>
    <col min="56" max="56" width="6.140625" hidden="1" customWidth="1"/>
    <col min="57" max="57" width="8.5703125" hidden="1" customWidth="1"/>
    <col min="58" max="58" width="1.7109375" hidden="1" customWidth="1"/>
    <col min="59" max="59" width="2.42578125" hidden="1" customWidth="1"/>
    <col min="60" max="60" width="4.5703125" customWidth="1"/>
    <col min="61" max="61" width="6" customWidth="1"/>
    <col min="62" max="62" width="4.5703125" bestFit="1" customWidth="1"/>
  </cols>
  <sheetData>
    <row r="1" spans="1:65" ht="15" customHeight="1" x14ac:dyDescent="0.3">
      <c r="A1" s="81" t="str">
        <f>IF(Language!G2="English","Select Language","Sélectionnez la langue")</f>
        <v>Sélectionnez la langue</v>
      </c>
      <c r="B1" s="82"/>
      <c r="C1" s="83"/>
      <c r="D1" s="84"/>
      <c r="E1" s="84"/>
      <c r="F1" s="84"/>
      <c r="G1" s="84"/>
      <c r="H1" s="83"/>
      <c r="I1" s="11"/>
      <c r="J1" s="88" t="str">
        <f>IF(Language!G2="English","Select Tariff","Sélectionnez tarif")</f>
        <v>Sélectionnez tarif</v>
      </c>
      <c r="K1" s="84"/>
      <c r="L1" s="84"/>
      <c r="M1" s="83"/>
      <c r="N1" s="83"/>
      <c r="O1" s="83"/>
      <c r="P1" s="83"/>
      <c r="AT1" s="11"/>
      <c r="BD1" s="61" t="s">
        <v>0</v>
      </c>
      <c r="BE1" s="62" t="s">
        <v>1</v>
      </c>
      <c r="BF1" s="63" t="s">
        <v>2</v>
      </c>
      <c r="BG1" s="13"/>
      <c r="BH1" s="13"/>
      <c r="BI1" s="13"/>
      <c r="BJ1" s="13"/>
      <c r="BK1" s="13"/>
      <c r="BL1" s="13"/>
      <c r="BM1" s="13"/>
    </row>
    <row r="2" spans="1:65" ht="12" customHeight="1" x14ac:dyDescent="0.3">
      <c r="A2" s="69">
        <v>2</v>
      </c>
      <c r="D2" s="14"/>
      <c r="E2" s="14"/>
      <c r="F2" s="14"/>
      <c r="J2" s="12">
        <v>0</v>
      </c>
      <c r="N2" s="86">
        <v>4</v>
      </c>
      <c r="O2" s="77" t="str">
        <f>VLOOKUP(N2,Tariffs!A3:B6,2,FALSE)</f>
        <v>FORMULAIRE DE LICENCE DE MUSIQUE - TARIF 4B3 – CONCERTS DE MUSIQUE CLASSIQUE</v>
      </c>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BD2" s="41" t="s">
        <v>3</v>
      </c>
      <c r="BE2" s="61">
        <v>5</v>
      </c>
      <c r="BF2" s="64"/>
      <c r="BG2" s="13"/>
      <c r="BH2" s="13"/>
      <c r="BI2" s="13"/>
      <c r="BJ2" s="13"/>
      <c r="BK2" s="13"/>
      <c r="BL2" s="13"/>
      <c r="BM2" s="13"/>
    </row>
    <row r="3" spans="1:65" ht="18.75" x14ac:dyDescent="0.3">
      <c r="A3" s="12"/>
      <c r="D3" s="14"/>
      <c r="E3" s="14"/>
      <c r="F3" s="14"/>
      <c r="G3" s="14"/>
      <c r="I3" s="14"/>
      <c r="J3" s="14"/>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BD3" s="41"/>
      <c r="BE3" s="61"/>
      <c r="BF3" s="64"/>
      <c r="BG3" s="13"/>
      <c r="BH3" s="13"/>
      <c r="BI3" s="13"/>
      <c r="BJ3" s="13"/>
      <c r="BK3" s="13"/>
      <c r="BL3" s="13"/>
      <c r="BM3" s="13"/>
    </row>
    <row r="4" spans="1:65" ht="16.5" customHeight="1" x14ac:dyDescent="0.25">
      <c r="C4" s="14"/>
      <c r="E4" s="14"/>
      <c r="G4" s="14"/>
      <c r="H4" s="14"/>
      <c r="J4" s="14"/>
      <c r="K4" s="14"/>
      <c r="L4" s="14"/>
      <c r="M4" s="14"/>
      <c r="O4" s="74"/>
      <c r="P4" s="74"/>
      <c r="Q4" s="74"/>
      <c r="R4" s="74"/>
      <c r="S4" s="74"/>
      <c r="T4" s="74"/>
      <c r="U4" s="74"/>
      <c r="V4" s="74"/>
      <c r="W4" s="74"/>
      <c r="X4" s="74"/>
      <c r="Y4" s="74"/>
      <c r="Z4" s="74"/>
      <c r="AA4" s="74"/>
      <c r="AB4" s="74"/>
      <c r="AC4" s="74"/>
      <c r="AD4" s="74"/>
      <c r="AE4" s="74"/>
      <c r="AF4" s="74"/>
      <c r="AG4" s="74"/>
      <c r="AH4" s="74"/>
      <c r="AI4" s="74"/>
      <c r="AJ4" s="75"/>
      <c r="AK4" s="75"/>
      <c r="AL4" s="75"/>
      <c r="AM4" s="75"/>
      <c r="AN4" s="75"/>
      <c r="AO4" s="75"/>
      <c r="AP4" s="75"/>
      <c r="AQ4" s="75"/>
      <c r="AR4" s="75"/>
      <c r="AS4" s="75"/>
      <c r="BE4" s="61">
        <v>12</v>
      </c>
      <c r="BF4" s="64"/>
      <c r="BG4" s="13"/>
      <c r="BH4" s="13"/>
      <c r="BI4" s="13"/>
      <c r="BJ4" s="13"/>
      <c r="BK4" s="13"/>
      <c r="BL4" s="13"/>
      <c r="BM4" s="13"/>
    </row>
    <row r="5" spans="1:65" ht="16.5" customHeight="1" x14ac:dyDescent="0.25">
      <c r="C5" s="14"/>
      <c r="E5" s="14"/>
      <c r="G5" s="14"/>
      <c r="H5" s="14"/>
      <c r="I5" s="74" t="str">
        <f>'Selected Tariff info'!E8</f>
        <v>Licence annuelle pour les organisations présentant des concerts</v>
      </c>
      <c r="J5" s="14"/>
      <c r="K5" s="14"/>
      <c r="L5" s="14"/>
      <c r="M5" s="14"/>
      <c r="N5" s="74"/>
      <c r="O5" s="74"/>
      <c r="P5" s="74"/>
      <c r="Q5" s="74"/>
      <c r="R5" s="74"/>
      <c r="S5" s="74"/>
      <c r="T5" s="74"/>
      <c r="U5" s="74"/>
      <c r="V5" s="74"/>
      <c r="W5" s="74"/>
      <c r="X5" s="74"/>
      <c r="Y5" s="74"/>
      <c r="Z5" s="74"/>
      <c r="AA5" s="74"/>
      <c r="AB5" s="74"/>
      <c r="AC5" s="74"/>
      <c r="AD5" s="74"/>
      <c r="AE5" s="74"/>
      <c r="AF5" s="74"/>
      <c r="AG5" s="74"/>
      <c r="AH5" s="74"/>
      <c r="AI5" s="74"/>
      <c r="AJ5" s="75"/>
      <c r="AK5" s="75"/>
      <c r="AL5" s="75"/>
      <c r="AM5" s="75"/>
      <c r="AN5" s="75"/>
      <c r="AO5" s="75"/>
      <c r="AP5" s="75"/>
      <c r="AQ5" s="75"/>
      <c r="AR5" s="75"/>
      <c r="AS5" s="75"/>
      <c r="BE5" s="61"/>
      <c r="BF5" s="64"/>
      <c r="BG5" s="13"/>
      <c r="BH5" s="13"/>
      <c r="BI5" s="13"/>
      <c r="BJ5" s="13"/>
      <c r="BK5" s="13"/>
      <c r="BL5" s="13"/>
      <c r="BM5" s="13"/>
    </row>
    <row r="6" spans="1:65" s="16" customFormat="1" ht="36" customHeight="1" x14ac:dyDescent="0.3">
      <c r="A6" s="39"/>
      <c r="B6" s="202" t="str">
        <f>'Selected Tariff info'!C9</f>
        <v xml:space="preserve">• Cette licence vous autorise  exécuter en public des œuvres de musique classique dans une série de concerts ou de récitals dans le cadre de la saison artistique d'une organisation présentant des concerts </v>
      </c>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E6" s="61">
        <v>5</v>
      </c>
      <c r="BF6" s="64"/>
      <c r="BG6" s="104"/>
      <c r="BH6" s="104"/>
      <c r="BI6" s="104"/>
      <c r="BJ6" s="104"/>
      <c r="BK6" s="104"/>
      <c r="BL6" s="104"/>
      <c r="BM6" s="104"/>
    </row>
    <row r="7" spans="1:65" s="16" customFormat="1" ht="16.5" x14ac:dyDescent="0.3">
      <c r="A7" s="39"/>
      <c r="B7" s="202" t="str">
        <f>'Selected Tariff info'!C10</f>
        <v>• Le calcul des droits annuels est basé sur tous les concerts de l'année, y compris les concerts dans lesquels aucune œuvre du répertoire de la SOCAN n'est exécutée</v>
      </c>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E7" s="61">
        <v>13</v>
      </c>
      <c r="BF7" s="64"/>
      <c r="BG7" s="104"/>
      <c r="BH7" s="104"/>
      <c r="BI7" s="104"/>
      <c r="BJ7" s="104"/>
      <c r="BK7" s="104"/>
      <c r="BL7" s="104"/>
      <c r="BM7" s="104"/>
    </row>
    <row r="8" spans="1:65" s="16" customFormat="1" ht="45" customHeight="1" x14ac:dyDescent="0.3">
      <c r="A8" s="39"/>
      <c r="B8" s="202" t="str">
        <f>'Selected Tariff info'!C11</f>
        <v>• Les droits annuels sont de 0,96 % de (a) des recettes brutes des ventes de billets, d'abonnements et de cartes de membre (lorsqu'il y a un prix d'entrée) ou (b) des cachets payés aux artistes exécutants (lorsqu'il n'y a pas de prix d'entrée); dans tous les cas, le minimum des droits de licence annuels est de 35 $ (+taxes) s'appliquent</v>
      </c>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E8" s="61">
        <v>13</v>
      </c>
      <c r="BF8" s="64"/>
      <c r="BG8" s="104"/>
      <c r="BH8" s="104"/>
      <c r="BI8" s="104"/>
      <c r="BJ8" s="104"/>
      <c r="BK8" s="104"/>
      <c r="BL8" s="104"/>
      <c r="BM8" s="104"/>
    </row>
    <row r="9" spans="1:65" s="16" customFormat="1" ht="32.25" customHeight="1" x14ac:dyDescent="0.3">
      <c r="A9" s="39"/>
      <c r="B9" s="202" t="str">
        <f>'Selected Tariff info'!C12</f>
        <v>• La SOCAN doit recevoir le formulaire et le paiement au plus tard le 31 janvier de l'année visée par la licence, sauf s'il s'agit de la première déclaration ou, si le montant total à payer est supérieur à 100 $, le paiement s'effectue trimestriellement</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202"/>
      <c r="AS9" s="202"/>
      <c r="AT9" s="202"/>
      <c r="AU9" s="202"/>
      <c r="AV9" s="202"/>
      <c r="AW9" s="202"/>
      <c r="AX9" s="202"/>
      <c r="AY9" s="202"/>
      <c r="AZ9" s="202"/>
      <c r="BA9" s="202"/>
      <c r="BB9" s="202"/>
      <c r="BC9" s="202"/>
      <c r="BE9" s="61">
        <v>15</v>
      </c>
      <c r="BF9" s="64"/>
      <c r="BG9" s="104"/>
      <c r="BH9" s="104"/>
      <c r="BI9" s="104"/>
      <c r="BJ9" s="104"/>
      <c r="BK9" s="104"/>
      <c r="BL9" s="104"/>
      <c r="BM9" s="104"/>
    </row>
    <row r="10" spans="1:65" s="16" customFormat="1" ht="16.5" x14ac:dyDescent="0.3">
      <c r="A10" s="39"/>
      <c r="B10" s="203" t="str">
        <f>'Selected Tariff info'!C13</f>
        <v/>
      </c>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105"/>
      <c r="BE10" s="61">
        <v>5</v>
      </c>
      <c r="BF10" s="64"/>
      <c r="BG10" s="104"/>
      <c r="BH10" s="104"/>
      <c r="BI10" s="104"/>
      <c r="BJ10" s="104"/>
      <c r="BK10" s="104"/>
      <c r="BL10" s="104"/>
      <c r="BM10" s="104"/>
    </row>
    <row r="11" spans="1:65" ht="9.75" customHeight="1" x14ac:dyDescent="0.3">
      <c r="B11" s="16"/>
      <c r="AS11" s="100"/>
      <c r="BE11" s="61"/>
      <c r="BF11" s="64"/>
      <c r="BG11" s="13"/>
      <c r="BH11" s="13"/>
      <c r="BI11" s="13"/>
      <c r="BJ11" s="13"/>
      <c r="BK11" s="13"/>
      <c r="BL11" s="13"/>
      <c r="BM11" s="13"/>
    </row>
    <row r="12" spans="1:65" ht="7.5" customHeight="1" x14ac:dyDescent="0.25">
      <c r="C12" s="17"/>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7"/>
      <c r="AU12" s="17"/>
      <c r="AV12" s="17"/>
      <c r="AW12" s="17"/>
      <c r="AX12" s="17"/>
      <c r="AY12" s="17"/>
      <c r="AZ12" s="18"/>
      <c r="BA12" s="17"/>
      <c r="BB12" s="17"/>
      <c r="BC12" s="17"/>
      <c r="BE12" s="61">
        <v>5</v>
      </c>
      <c r="BF12" s="64">
        <v>9.5</v>
      </c>
      <c r="BG12" s="13"/>
      <c r="BH12" s="13"/>
      <c r="BI12" s="13"/>
      <c r="BJ12" s="13"/>
      <c r="BK12" s="13"/>
      <c r="BL12" s="13"/>
      <c r="BM12" s="13"/>
    </row>
    <row r="13" spans="1:65" ht="14.1" customHeight="1" x14ac:dyDescent="0.3">
      <c r="A13" s="167" t="str">
        <f>IF(Language!G2="English","Licensee","Licencié")</f>
        <v>Licencié</v>
      </c>
      <c r="B13" s="16"/>
      <c r="C13" s="148" t="str">
        <f>LicenseeField1</f>
        <v>Numéro de compte</v>
      </c>
      <c r="D13" s="148"/>
      <c r="E13" s="148"/>
      <c r="F13" s="148"/>
      <c r="G13" s="148"/>
      <c r="H13" s="148"/>
      <c r="I13" s="148"/>
      <c r="J13" s="148"/>
      <c r="K13" s="147"/>
      <c r="L13" s="147"/>
      <c r="M13" s="147"/>
      <c r="N13" s="147"/>
      <c r="O13" s="147"/>
      <c r="P13" s="147"/>
      <c r="Q13" s="147"/>
      <c r="R13" s="147"/>
      <c r="S13" s="147"/>
      <c r="T13" s="147"/>
      <c r="U13" s="147"/>
      <c r="V13" s="147"/>
      <c r="W13" s="147"/>
      <c r="X13" s="147"/>
      <c r="Y13" s="147"/>
      <c r="Z13" s="1"/>
      <c r="AA13" s="1"/>
      <c r="AB13" s="1"/>
      <c r="AC13" s="1" t="str">
        <f>LicenseeField2</f>
        <v>(ou si vous n’êtes pas encore licencié, cliquez ici)</v>
      </c>
      <c r="AD13" s="1"/>
      <c r="AE13" s="1"/>
      <c r="AF13" s="44"/>
      <c r="AG13" s="1"/>
      <c r="AH13" s="1"/>
      <c r="AI13" s="1"/>
      <c r="AJ13" s="1"/>
      <c r="AK13" s="1"/>
      <c r="AL13" s="1"/>
      <c r="AM13" s="1"/>
      <c r="AN13" s="1"/>
      <c r="AO13" s="1"/>
      <c r="AP13" s="1"/>
      <c r="AQ13" s="2"/>
      <c r="AR13" s="2"/>
      <c r="AS13" s="2"/>
      <c r="AT13" s="2"/>
      <c r="AU13" s="2"/>
      <c r="AV13" s="2"/>
      <c r="AW13" s="2"/>
      <c r="AX13" s="2"/>
      <c r="AY13" s="2"/>
      <c r="AZ13" s="19"/>
      <c r="BA13" s="2"/>
      <c r="BB13" s="2"/>
      <c r="BC13" s="2"/>
      <c r="BD13" s="40"/>
      <c r="BE13" s="65"/>
      <c r="BF13" s="13"/>
      <c r="BG13" s="13"/>
      <c r="BH13" s="13"/>
      <c r="BI13" s="13"/>
      <c r="BJ13" s="13"/>
      <c r="BK13" s="13"/>
      <c r="BL13" s="13"/>
      <c r="BM13" s="13"/>
    </row>
    <row r="14" spans="1:65" ht="6.75" customHeight="1" x14ac:dyDescent="0.3">
      <c r="A14" s="167"/>
      <c r="B14" s="16"/>
      <c r="C14" s="44"/>
      <c r="D14" s="44"/>
      <c r="E14" s="44"/>
      <c r="F14" s="44"/>
      <c r="G14" s="44"/>
      <c r="H14" s="44"/>
      <c r="I14" s="44"/>
      <c r="J14" s="44"/>
      <c r="K14" s="1"/>
      <c r="L14" s="1"/>
      <c r="M14" s="1"/>
      <c r="N14" s="1"/>
      <c r="O14" s="1"/>
      <c r="P14" s="1"/>
      <c r="Q14" s="1"/>
      <c r="R14" s="1"/>
      <c r="S14" s="1"/>
      <c r="T14" s="1"/>
      <c r="U14" s="1"/>
      <c r="V14" s="1"/>
      <c r="X14" s="45"/>
      <c r="Y14" s="45"/>
      <c r="AN14" s="1"/>
      <c r="AO14" s="1"/>
      <c r="AP14" s="1"/>
      <c r="AQ14" s="2"/>
      <c r="AR14" s="2"/>
      <c r="AS14" s="2"/>
      <c r="AT14" s="2"/>
      <c r="AU14" s="2"/>
      <c r="AV14" s="2"/>
      <c r="AW14" s="2"/>
      <c r="AX14" s="2"/>
      <c r="AY14" s="2"/>
      <c r="AZ14" s="19"/>
      <c r="BA14" s="2"/>
      <c r="BB14" s="2"/>
      <c r="BC14" s="2"/>
      <c r="BD14" s="13"/>
      <c r="BE14" s="13"/>
      <c r="BF14" s="13"/>
      <c r="BG14" s="13"/>
      <c r="BH14" s="13"/>
      <c r="BI14" s="13"/>
      <c r="BJ14" s="13"/>
      <c r="BK14" s="13"/>
      <c r="BL14" s="13"/>
      <c r="BM14" s="13"/>
    </row>
    <row r="15" spans="1:65" ht="14.1" customHeight="1" x14ac:dyDescent="0.3">
      <c r="A15" s="167"/>
      <c r="B15" s="16"/>
      <c r="C15" s="148" t="str">
        <f>'Licensee details section'!B6</f>
        <v>Nom de l’entreprise</v>
      </c>
      <c r="D15" s="148"/>
      <c r="E15" s="148"/>
      <c r="F15" s="148"/>
      <c r="G15" s="148"/>
      <c r="H15" s="148"/>
      <c r="I15" s="148"/>
      <c r="J15" s="148"/>
      <c r="K15" s="168"/>
      <c r="L15" s="168"/>
      <c r="M15" s="168"/>
      <c r="N15" s="168"/>
      <c r="O15" s="168"/>
      <c r="P15" s="168"/>
      <c r="Q15" s="168"/>
      <c r="R15" s="168"/>
      <c r="S15" s="168"/>
      <c r="T15" s="168"/>
      <c r="U15" s="168"/>
      <c r="V15" s="168"/>
      <c r="W15" s="168"/>
      <c r="X15" s="168"/>
      <c r="Y15" s="168"/>
      <c r="Z15" s="149" t="str">
        <f>'Licensee details section'!B7</f>
        <v>Nom légal de l’organisation ou nom du propriétaire</v>
      </c>
      <c r="AA15" s="149"/>
      <c r="AB15" s="149"/>
      <c r="AC15" s="149"/>
      <c r="AD15" s="149"/>
      <c r="AE15" s="149"/>
      <c r="AF15" s="149"/>
      <c r="AG15" s="149"/>
      <c r="AH15" s="149"/>
      <c r="AI15" s="149"/>
      <c r="AJ15" s="149"/>
      <c r="AK15" s="149"/>
      <c r="AL15" s="149"/>
      <c r="AM15" s="149"/>
      <c r="AN15" s="147"/>
      <c r="AO15" s="147"/>
      <c r="AP15" s="147"/>
      <c r="AQ15" s="147"/>
      <c r="AR15" s="147"/>
      <c r="AS15" s="147"/>
      <c r="AT15" s="147"/>
      <c r="AU15" s="147"/>
      <c r="AV15" s="147"/>
      <c r="AW15" s="147"/>
      <c r="AX15" s="147"/>
      <c r="AY15" s="147"/>
      <c r="AZ15" s="147"/>
      <c r="BA15" s="147"/>
      <c r="BB15" s="147"/>
      <c r="BC15" s="147"/>
      <c r="BD15" s="13"/>
      <c r="BE15" s="13"/>
      <c r="BF15" s="13"/>
      <c r="BG15" s="13"/>
      <c r="BH15" s="13"/>
      <c r="BI15" s="13"/>
      <c r="BJ15" s="13"/>
      <c r="BK15" s="13"/>
      <c r="BL15" s="13"/>
      <c r="BM15" s="13"/>
    </row>
    <row r="16" spans="1:65" ht="6.95" customHeight="1" x14ac:dyDescent="0.3">
      <c r="A16" s="167"/>
      <c r="B16" s="16"/>
      <c r="C16" s="46"/>
      <c r="D16" s="46"/>
      <c r="E16" s="46"/>
      <c r="F16" s="46"/>
      <c r="G16" s="46"/>
      <c r="H16" s="46"/>
      <c r="I16" s="46"/>
      <c r="J16" s="46"/>
      <c r="Z16" s="1"/>
      <c r="AA16" s="1"/>
      <c r="AB16" s="1"/>
      <c r="AC16" s="1"/>
      <c r="AD16" s="1"/>
      <c r="AE16" s="1"/>
      <c r="AF16" s="1"/>
      <c r="AG16" s="1"/>
      <c r="AH16" s="1"/>
      <c r="AI16" s="1"/>
      <c r="AJ16" s="1"/>
      <c r="AK16" s="1"/>
      <c r="AL16" s="1"/>
      <c r="AM16" s="1"/>
      <c r="AN16" s="1"/>
      <c r="AO16" s="1"/>
      <c r="AP16" s="1"/>
      <c r="AQ16" s="2"/>
      <c r="AR16" s="2"/>
      <c r="AS16" s="2"/>
      <c r="AT16" s="2"/>
      <c r="AU16" s="2"/>
      <c r="AV16" s="2"/>
      <c r="AW16" s="2"/>
      <c r="AX16" s="2"/>
      <c r="AY16" s="2"/>
      <c r="AZ16" s="19"/>
      <c r="BA16" s="2"/>
      <c r="BB16" s="2"/>
      <c r="BC16" s="2"/>
      <c r="BD16" s="13"/>
      <c r="BE16" s="13"/>
      <c r="BF16" s="13"/>
      <c r="BG16" s="13"/>
      <c r="BH16" s="13"/>
      <c r="BI16" s="13"/>
      <c r="BJ16" s="13"/>
      <c r="BK16" s="13"/>
      <c r="BL16" s="13"/>
      <c r="BM16" s="13"/>
    </row>
    <row r="17" spans="1:65" ht="14.1" customHeight="1" x14ac:dyDescent="0.3">
      <c r="A17" s="167"/>
      <c r="B17" s="16"/>
      <c r="C17" s="148" t="str">
        <f>'Licensee details section'!B8</f>
        <v>Personne contact</v>
      </c>
      <c r="D17" s="148"/>
      <c r="E17" s="148"/>
      <c r="F17" s="148"/>
      <c r="G17" s="148"/>
      <c r="H17" s="148"/>
      <c r="I17" s="148"/>
      <c r="J17" s="148"/>
      <c r="K17" s="168"/>
      <c r="L17" s="168"/>
      <c r="M17" s="168"/>
      <c r="N17" s="168"/>
      <c r="O17" s="168"/>
      <c r="P17" s="168"/>
      <c r="Q17" s="168"/>
      <c r="R17" s="168"/>
      <c r="S17" s="168"/>
      <c r="T17" s="168"/>
      <c r="U17" s="168"/>
      <c r="W17" s="1" t="str">
        <f>'Licensee details section'!B9</f>
        <v>Titre</v>
      </c>
      <c r="Y17" s="147"/>
      <c r="Z17" s="147"/>
      <c r="AA17" s="147"/>
      <c r="AB17" s="147"/>
      <c r="AC17" s="147"/>
      <c r="AD17" s="147"/>
      <c r="AE17" s="149" t="str">
        <f>'Licensee details section'!B10</f>
        <v>Numéro de téléphone</v>
      </c>
      <c r="AF17" s="149"/>
      <c r="AG17" s="149"/>
      <c r="AH17" s="149"/>
      <c r="AI17" s="149"/>
      <c r="AJ17" s="149"/>
      <c r="AK17" s="168"/>
      <c r="AL17" s="168"/>
      <c r="AM17" s="168"/>
      <c r="AN17" s="168"/>
      <c r="AO17" s="168"/>
      <c r="AP17" s="168"/>
      <c r="AQ17" s="150" t="str">
        <f>'Licensee details section'!B11</f>
        <v>Télécopieur</v>
      </c>
      <c r="AR17" s="150"/>
      <c r="AS17" s="150"/>
      <c r="AT17" s="150"/>
      <c r="AU17" s="66"/>
      <c r="AV17" s="66"/>
      <c r="AW17" s="172"/>
      <c r="AX17" s="172"/>
      <c r="AY17" s="172"/>
      <c r="AZ17" s="172"/>
      <c r="BA17" s="172"/>
      <c r="BB17" s="172"/>
      <c r="BC17" s="172"/>
      <c r="BD17" s="13"/>
      <c r="BE17" s="13"/>
      <c r="BF17" s="13"/>
      <c r="BG17" s="13"/>
      <c r="BH17" s="13"/>
      <c r="BI17" s="13"/>
      <c r="BJ17" s="13"/>
      <c r="BK17" s="13"/>
      <c r="BL17" s="13"/>
      <c r="BM17" s="13"/>
    </row>
    <row r="18" spans="1:65" ht="6.95" customHeight="1" x14ac:dyDescent="0.3">
      <c r="A18" s="167"/>
      <c r="B18" s="16"/>
      <c r="C18" s="2"/>
      <c r="D18" s="2"/>
      <c r="E18" s="2"/>
      <c r="F18" s="2"/>
      <c r="G18" s="2"/>
      <c r="H18" s="2"/>
      <c r="I18" s="2"/>
      <c r="J18" s="2"/>
      <c r="X18" s="1"/>
      <c r="AQ18" s="2"/>
      <c r="AR18" s="2"/>
      <c r="AS18" s="2"/>
      <c r="AT18" s="2"/>
      <c r="AU18" s="2"/>
      <c r="AV18" s="2"/>
      <c r="AW18" s="2"/>
      <c r="AX18" s="2"/>
      <c r="AY18" s="2"/>
      <c r="AZ18" s="19"/>
      <c r="BA18" s="2"/>
      <c r="BB18" s="2"/>
      <c r="BC18" s="2"/>
      <c r="BD18" s="13"/>
      <c r="BF18" s="13"/>
      <c r="BG18" s="13"/>
      <c r="BH18" s="13"/>
      <c r="BI18" s="13"/>
      <c r="BJ18" s="13"/>
      <c r="BK18" s="13"/>
      <c r="BL18" s="13"/>
      <c r="BM18" s="13"/>
    </row>
    <row r="19" spans="1:65" ht="13.5" customHeight="1" x14ac:dyDescent="0.3">
      <c r="A19" s="167"/>
      <c r="B19" s="16"/>
      <c r="C19" s="171" t="str">
        <f>'Licensee details section'!B12</f>
        <v>Courriel</v>
      </c>
      <c r="D19" s="171"/>
      <c r="E19" s="171"/>
      <c r="F19" s="173"/>
      <c r="G19" s="173"/>
      <c r="H19" s="173"/>
      <c r="I19" s="173"/>
      <c r="J19" s="173"/>
      <c r="K19" s="173"/>
      <c r="L19" s="173"/>
      <c r="M19" s="173"/>
      <c r="N19" s="173"/>
      <c r="O19" s="173"/>
      <c r="P19" s="149" t="str">
        <f>'Licensee details section'!B13</f>
        <v>Adresse civique</v>
      </c>
      <c r="Q19" s="149"/>
      <c r="R19" s="149"/>
      <c r="S19" s="149"/>
      <c r="T19" s="168"/>
      <c r="U19" s="168"/>
      <c r="V19" s="168"/>
      <c r="W19" s="168"/>
      <c r="X19" s="168"/>
      <c r="Y19" s="168"/>
      <c r="Z19" s="168"/>
      <c r="AA19" s="168"/>
      <c r="AB19" s="168"/>
      <c r="AC19" s="168"/>
      <c r="AD19" s="168"/>
      <c r="AE19" s="168"/>
      <c r="AF19" s="1" t="str">
        <f>'Licensee details section'!B14</f>
        <v>Ville</v>
      </c>
      <c r="AG19" s="168"/>
      <c r="AH19" s="168"/>
      <c r="AI19" s="168"/>
      <c r="AJ19" s="168"/>
      <c r="AK19" s="168"/>
      <c r="AM19" s="1" t="str">
        <f>'Licensee details section'!B15</f>
        <v>Province</v>
      </c>
      <c r="AN19" s="1"/>
      <c r="AO19" s="168"/>
      <c r="AP19" s="168"/>
      <c r="AQ19" s="150" t="str">
        <f>'Licensee details section'!B16</f>
        <v>Code postal</v>
      </c>
      <c r="AR19" s="150"/>
      <c r="AS19" s="150"/>
      <c r="AT19" s="150"/>
      <c r="AU19" s="1"/>
      <c r="AV19" s="2"/>
      <c r="AW19" s="169"/>
      <c r="AX19" s="170"/>
      <c r="AY19" s="170"/>
      <c r="AZ19" s="170"/>
      <c r="BA19" s="170"/>
      <c r="BB19" s="170"/>
      <c r="BC19" s="170"/>
      <c r="BE19" s="13"/>
      <c r="BF19" s="13"/>
      <c r="BG19" s="13"/>
      <c r="BH19" s="13"/>
      <c r="BI19" s="13"/>
      <c r="BJ19" s="13"/>
      <c r="BK19" s="13"/>
      <c r="BL19" s="13"/>
      <c r="BM19" s="13"/>
    </row>
    <row r="20" spans="1:65" ht="6.95" customHeight="1" x14ac:dyDescent="0.3">
      <c r="A20" s="167"/>
      <c r="B20" s="16"/>
      <c r="C20" s="2"/>
      <c r="D20" s="1"/>
      <c r="E20" s="47" t="s">
        <v>4</v>
      </c>
      <c r="F20" s="1"/>
      <c r="G20" s="2"/>
      <c r="H20" s="1"/>
      <c r="I20" s="2"/>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R20" s="2"/>
      <c r="AT20" s="2"/>
      <c r="AU20" s="2"/>
      <c r="AV20" s="2"/>
      <c r="AX20" s="2"/>
      <c r="AY20" s="2"/>
      <c r="AZ20" s="19"/>
      <c r="BA20" s="2"/>
      <c r="BB20" s="2"/>
      <c r="BC20" s="2"/>
      <c r="BD20" s="13"/>
      <c r="BE20" s="13"/>
      <c r="BF20" s="13"/>
      <c r="BG20" s="13"/>
      <c r="BH20" s="13"/>
      <c r="BI20" s="13"/>
      <c r="BJ20" s="13"/>
      <c r="BK20" s="13"/>
      <c r="BL20" s="13"/>
      <c r="BM20" s="13"/>
    </row>
    <row r="21" spans="1:65" ht="14.1" customHeight="1" x14ac:dyDescent="0.3">
      <c r="A21" s="167"/>
      <c r="B21" s="16"/>
      <c r="C21" s="1" t="str">
        <f>'Licensee details section'!B17</f>
        <v>Adresse postale</v>
      </c>
      <c r="D21" s="1"/>
      <c r="E21" s="1"/>
      <c r="F21" s="1"/>
      <c r="G21" s="1"/>
      <c r="H21" s="3" t="b">
        <v>0</v>
      </c>
      <c r="I21" s="171" t="str">
        <f>'Licensee details section'!B18</f>
        <v>(cliquez ici si identique à celle ci-dessus)</v>
      </c>
      <c r="J21" s="171"/>
      <c r="K21" s="171"/>
      <c r="L21" s="171"/>
      <c r="M21" s="171"/>
      <c r="N21" s="171"/>
      <c r="O21" s="171"/>
      <c r="P21" s="171"/>
      <c r="Q21" s="171"/>
      <c r="R21" s="171"/>
      <c r="S21" s="171"/>
      <c r="T21" s="147"/>
      <c r="U21" s="147"/>
      <c r="V21" s="147"/>
      <c r="W21" s="147"/>
      <c r="X21" s="147"/>
      <c r="Y21" s="147"/>
      <c r="Z21" s="147"/>
      <c r="AA21" s="147"/>
      <c r="AB21" s="147"/>
      <c r="AC21" s="147"/>
      <c r="AD21" s="147"/>
      <c r="AE21" s="147"/>
      <c r="AF21" s="147"/>
      <c r="AG21" s="147"/>
      <c r="AH21" s="147"/>
      <c r="AI21" s="147"/>
      <c r="AJ21" s="1" t="str">
        <f>'Licensee details section'!B19</f>
        <v>Numéro d’exemption de taxe (s’il y a lieu)</v>
      </c>
      <c r="AK21" s="1"/>
      <c r="AL21" s="1"/>
      <c r="AM21" s="1"/>
      <c r="AN21" s="2"/>
      <c r="AO21" s="1"/>
      <c r="AP21" s="1"/>
      <c r="AQ21" s="2"/>
      <c r="AR21" s="2"/>
      <c r="AS21" s="2"/>
      <c r="AT21" s="168"/>
      <c r="AU21" s="168"/>
      <c r="AV21" s="168"/>
      <c r="AW21" s="168"/>
      <c r="AX21" s="168"/>
      <c r="AY21" s="168"/>
      <c r="AZ21" s="168"/>
      <c r="BA21" s="168"/>
      <c r="BB21" s="168"/>
      <c r="BC21" s="168"/>
      <c r="BD21" s="48"/>
      <c r="BE21" s="13"/>
      <c r="BF21" s="13"/>
      <c r="BG21" s="13"/>
      <c r="BH21" s="13"/>
      <c r="BI21" s="13"/>
      <c r="BJ21" s="13"/>
      <c r="BK21" s="13"/>
      <c r="BL21" s="13"/>
      <c r="BM21" s="13"/>
    </row>
    <row r="22" spans="1:65" ht="9" customHeight="1" x14ac:dyDescent="0.3">
      <c r="B22" s="16"/>
      <c r="C22" s="1"/>
      <c r="D22" s="1"/>
      <c r="E22" s="1"/>
      <c r="F22" s="1"/>
      <c r="G22" s="1"/>
      <c r="H22" s="80" t="str">
        <f>IF(H21=TRUE,1,"")</f>
        <v/>
      </c>
      <c r="I22" s="1"/>
      <c r="J22" s="1"/>
      <c r="K22" s="1"/>
      <c r="L22" s="1"/>
      <c r="M22" s="1"/>
      <c r="N22" s="1"/>
      <c r="O22" s="1"/>
      <c r="P22" s="1"/>
      <c r="R22" s="1"/>
      <c r="S22" s="1"/>
      <c r="T22" s="1"/>
      <c r="U22" s="1"/>
      <c r="V22" s="1"/>
      <c r="W22" s="1"/>
      <c r="X22" s="1"/>
      <c r="Y22" s="1"/>
      <c r="Z22" s="1"/>
      <c r="AA22" s="1"/>
      <c r="AB22" s="1"/>
      <c r="AC22" s="1"/>
      <c r="AD22" s="1"/>
      <c r="AE22" s="1"/>
      <c r="AF22" s="1"/>
      <c r="AG22" s="1"/>
      <c r="AH22" s="2"/>
      <c r="AI22" s="1"/>
      <c r="AJ22" s="1"/>
      <c r="AK22" s="1"/>
      <c r="AL22" s="1"/>
      <c r="AM22" s="1"/>
      <c r="AN22" s="2"/>
      <c r="AO22" s="1"/>
      <c r="AP22" s="1"/>
      <c r="AQ22" s="2"/>
      <c r="AR22" s="2"/>
      <c r="AS22" s="2"/>
      <c r="AT22" s="2"/>
      <c r="AU22" s="2"/>
      <c r="AV22" s="2"/>
      <c r="AW22" s="2"/>
      <c r="AX22" s="2"/>
      <c r="AY22" s="2"/>
      <c r="AZ22" s="19"/>
      <c r="BA22" s="2"/>
      <c r="BB22" s="2"/>
      <c r="BC22" s="2"/>
      <c r="BD22" s="13"/>
      <c r="BE22" s="13"/>
      <c r="BF22" s="13"/>
      <c r="BG22" s="13"/>
      <c r="BH22" s="13"/>
      <c r="BI22" s="13"/>
      <c r="BJ22" s="13"/>
      <c r="BK22" s="13"/>
      <c r="BL22" s="13"/>
      <c r="BM22" s="13"/>
    </row>
    <row r="23" spans="1:65" ht="14.1" customHeight="1" x14ac:dyDescent="0.3">
      <c r="A23" s="210" t="str">
        <f>IF(Language!G2="English","License fee","Redevance")</f>
        <v>Redevance</v>
      </c>
      <c r="B23" s="16"/>
      <c r="C23" s="50" t="str">
        <f>IF(Language!G2="English","Total License Fee","Total de droits de diffusion")</f>
        <v>Total de droits de diffusion</v>
      </c>
      <c r="D23" s="21"/>
      <c r="E23" s="21"/>
      <c r="F23" s="21"/>
      <c r="G23" s="21"/>
      <c r="H23" s="21"/>
      <c r="I23" s="21"/>
      <c r="J23" s="21"/>
      <c r="K23" s="1"/>
      <c r="L23" s="1"/>
      <c r="M23" s="1"/>
      <c r="N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97" t="str">
        <f>IF(Language!G2="English",VLOOKUP('Selected Tariff info'!C3,Tariffs!C:E,2,FALSE),VLOOKUP('Selected Tariff info'!C3,Tariffs!C:E,3,FALSE))</f>
        <v>Droits de licence  = [recettes brutes des ventes de billets, des abonnements ou des cartes de membre, ou cachets payés aux artistes exécutants] × 0,96 %</v>
      </c>
      <c r="BA23" s="1"/>
      <c r="BB23" s="1"/>
      <c r="BC23" s="160" t="str">
        <f>IF(Language!D2="English"," (GST/HST N⁰ R101077931  QST N⁰ 1010390466)","  (TPS/TVH N⁰ R101077931  TVQ N⁰ 1010390466)")</f>
        <v xml:space="preserve">  (TPS/TVH N⁰ R101077931  TVQ N⁰ 1010390466)</v>
      </c>
      <c r="BD23" s="13"/>
      <c r="BE23" s="13"/>
      <c r="BF23" s="13"/>
      <c r="BG23" s="13"/>
      <c r="BH23" s="13"/>
      <c r="BI23" s="13"/>
      <c r="BJ23" s="13"/>
      <c r="BK23" s="13"/>
      <c r="BL23" s="13"/>
      <c r="BM23" s="13"/>
    </row>
    <row r="24" spans="1:65" ht="6.75" hidden="1" customHeight="1" x14ac:dyDescent="0.3">
      <c r="A24" s="210"/>
      <c r="B24" s="16"/>
      <c r="C24" s="20"/>
      <c r="D24" s="21"/>
      <c r="E24" s="21"/>
      <c r="F24" s="21"/>
      <c r="G24" s="21"/>
      <c r="H24" s="21"/>
      <c r="I24" s="21"/>
      <c r="J24" s="21"/>
      <c r="K24" s="1"/>
      <c r="L24" s="1"/>
      <c r="M24" s="1"/>
      <c r="N24" s="1"/>
      <c r="O24" s="1"/>
      <c r="P24" s="1"/>
      <c r="Q24" s="1"/>
      <c r="R24" s="1"/>
      <c r="S24" s="1"/>
      <c r="T24" s="1"/>
      <c r="U24" s="1"/>
      <c r="V24" s="1"/>
      <c r="W24" s="1"/>
      <c r="X24" s="1"/>
      <c r="Y24" s="1"/>
      <c r="Z24" s="1"/>
      <c r="AA24" s="1"/>
      <c r="AB24" s="1"/>
      <c r="AF24" s="1"/>
      <c r="AG24" s="1"/>
      <c r="AH24" s="1"/>
      <c r="AI24" s="1"/>
      <c r="AJ24" s="1"/>
      <c r="AK24" s="1"/>
      <c r="AL24" s="1"/>
      <c r="AM24" s="1"/>
      <c r="AN24" s="1"/>
      <c r="AO24" s="1"/>
      <c r="AP24" s="1"/>
      <c r="AQ24" s="2"/>
      <c r="AR24" s="2"/>
      <c r="AS24" s="2"/>
      <c r="AT24" s="2"/>
      <c r="AU24" s="2"/>
      <c r="AV24" s="2"/>
      <c r="AW24" s="2"/>
      <c r="AX24" s="2"/>
      <c r="AZ24" s="65"/>
      <c r="BA24" s="67">
        <v>12</v>
      </c>
      <c r="BB24" s="67"/>
      <c r="BC24" s="160"/>
      <c r="BD24" s="13"/>
      <c r="BE24" s="13"/>
      <c r="BF24" s="13"/>
      <c r="BG24" s="13"/>
      <c r="BH24" s="13"/>
      <c r="BI24" s="13"/>
      <c r="BJ24" s="13"/>
      <c r="BK24" s="13"/>
      <c r="BL24" s="13"/>
      <c r="BM24" s="13"/>
    </row>
    <row r="25" spans="1:65" ht="14.1" customHeight="1" x14ac:dyDescent="0.25">
      <c r="A25" s="210"/>
      <c r="B25" s="1"/>
      <c r="C25" s="157" t="str">
        <f>IF(Language!G2="English","Year (YYYY)","Année (YYYY)")</f>
        <v>Année (YYYY)</v>
      </c>
      <c r="D25" s="157"/>
      <c r="E25" s="157"/>
      <c r="F25" s="157"/>
      <c r="G25" s="157"/>
      <c r="H25" s="157"/>
      <c r="I25" s="157"/>
      <c r="J25" s="157"/>
      <c r="K25" s="158" t="str">
        <f>IF(Language!G2="English","Q1(Jan to Mar)","T1(janv à mars)")</f>
        <v>T1(janv à mars)</v>
      </c>
      <c r="L25" s="157"/>
      <c r="M25" s="157"/>
      <c r="N25" s="157"/>
      <c r="O25" s="158" t="str">
        <f>IF(Language!G2="English","Q2(Apr to Jun)","T2(avril à juin)")</f>
        <v>T2(avril à juin)</v>
      </c>
      <c r="P25" s="157"/>
      <c r="Q25" s="157"/>
      <c r="R25" s="157"/>
      <c r="S25" s="158" t="str">
        <f>IF(Language!G2="English","Q3(Jul to Sep)","T3(juil à sept)")</f>
        <v>T3(juil à sept)</v>
      </c>
      <c r="T25" s="157"/>
      <c r="U25" s="157"/>
      <c r="V25" s="157"/>
      <c r="W25" s="157"/>
      <c r="X25" s="158" t="str">
        <f>IF(Language!G2="English","Q4(Oct to Dec)","T4(oct à déc)")</f>
        <v>T4(oct à déc)</v>
      </c>
      <c r="Y25" s="157"/>
      <c r="Z25" s="157"/>
      <c r="AA25" s="157"/>
      <c r="AB25" s="157"/>
      <c r="AE25" s="174" t="str">
        <f>IF(Language!G2="English","Total License fee","Total des droits de License")</f>
        <v>Total des droits de License</v>
      </c>
      <c r="AF25" s="175"/>
      <c r="AG25" s="175"/>
      <c r="AH25" s="175"/>
      <c r="AI25" s="175"/>
      <c r="AJ25" s="175"/>
      <c r="AK25" s="175"/>
      <c r="AL25" s="176"/>
      <c r="AM25" s="151" t="str">
        <f>IF(Language!G2="English","GST/HST","TPS/TVH")</f>
        <v>TPS/TVH</v>
      </c>
      <c r="AN25" s="152"/>
      <c r="AO25" s="153"/>
      <c r="AP25" s="151" t="str">
        <f>IF(Language!G2="English","QST","TVQ")</f>
        <v>TVQ</v>
      </c>
      <c r="AQ25" s="152"/>
      <c r="AR25" s="152"/>
      <c r="AS25" s="152"/>
      <c r="AT25" s="153"/>
      <c r="AU25" s="107"/>
      <c r="AV25" s="106" t="s">
        <v>5</v>
      </c>
      <c r="AW25" s="161" t="str">
        <f>IF(Language!G2="English","Total","Total à payer")</f>
        <v>Total à payer</v>
      </c>
      <c r="AX25" s="162"/>
      <c r="AY25" s="162"/>
      <c r="AZ25" s="163"/>
      <c r="BA25" s="89"/>
      <c r="BB25" s="92"/>
      <c r="BC25" s="160"/>
      <c r="BD25" s="13"/>
      <c r="BE25" s="13"/>
      <c r="BF25" s="13"/>
      <c r="BG25" s="13"/>
      <c r="BH25" s="13"/>
      <c r="BI25" s="13"/>
      <c r="BJ25" s="13"/>
      <c r="BK25" s="13"/>
      <c r="BL25" s="13"/>
      <c r="BM25" s="13"/>
    </row>
    <row r="26" spans="1:65" ht="14.1" customHeight="1" x14ac:dyDescent="0.25">
      <c r="A26" s="210"/>
      <c r="B26" s="1"/>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E26" s="177" t="str">
        <f>IF(Language!G2="English","(see page 2 for calculation)","(voir le calcul à la page 2)")</f>
        <v>(voir le calcul à la page 2)</v>
      </c>
      <c r="AF26" s="178"/>
      <c r="AG26" s="178"/>
      <c r="AH26" s="178"/>
      <c r="AI26" s="178"/>
      <c r="AJ26" s="178"/>
      <c r="AK26" s="178"/>
      <c r="AL26" s="179"/>
      <c r="AM26" s="154"/>
      <c r="AN26" s="155"/>
      <c r="AO26" s="156"/>
      <c r="AP26" s="154"/>
      <c r="AQ26" s="155"/>
      <c r="AR26" s="155"/>
      <c r="AS26" s="155"/>
      <c r="AT26" s="156"/>
      <c r="AU26" s="108"/>
      <c r="AV26" s="109"/>
      <c r="AW26" s="164"/>
      <c r="AX26" s="165"/>
      <c r="AY26" s="165"/>
      <c r="AZ26" s="166"/>
      <c r="BA26" s="90"/>
      <c r="BB26" s="92"/>
      <c r="BC26" s="160"/>
      <c r="BD26" s="13"/>
      <c r="BE26" s="13"/>
      <c r="BF26" s="13"/>
      <c r="BG26" s="13"/>
      <c r="BH26" s="13"/>
      <c r="BI26" s="13"/>
      <c r="BJ26" s="13"/>
      <c r="BK26" s="13"/>
      <c r="BL26" s="13"/>
      <c r="BM26" s="13"/>
    </row>
    <row r="27" spans="1:65" ht="21.95" customHeight="1" x14ac:dyDescent="0.3">
      <c r="A27" s="210"/>
      <c r="B27" s="16"/>
      <c r="C27" s="129"/>
      <c r="D27" s="129"/>
      <c r="E27" s="129"/>
      <c r="F27" s="129"/>
      <c r="G27" s="129"/>
      <c r="H27" s="129"/>
      <c r="I27" s="129"/>
      <c r="J27" s="129"/>
      <c r="K27" s="130"/>
      <c r="L27" s="130"/>
      <c r="M27" s="130"/>
      <c r="N27" s="130"/>
      <c r="O27" s="130"/>
      <c r="P27" s="130"/>
      <c r="Q27" s="130"/>
      <c r="R27" s="130"/>
      <c r="S27" s="131"/>
      <c r="T27" s="129"/>
      <c r="U27" s="129"/>
      <c r="V27" s="129"/>
      <c r="W27" s="129"/>
      <c r="X27" s="131"/>
      <c r="Y27" s="129"/>
      <c r="Z27" s="129"/>
      <c r="AA27" s="129"/>
      <c r="AB27" s="129"/>
      <c r="AE27" s="119">
        <f>AW48</f>
        <v>0</v>
      </c>
      <c r="AF27" s="120"/>
      <c r="AG27" s="120"/>
      <c r="AH27" s="120"/>
      <c r="AI27" s="120"/>
      <c r="AJ27" s="120"/>
      <c r="AK27" s="120"/>
      <c r="AL27" s="121"/>
      <c r="AM27" s="124">
        <f>IF(ISERROR(AW48*VLOOKUP(AO19,'Province &amp; tax rates'!A:C,2,FALSE)),0,AW48*VLOOKUP(AO19,'Province &amp; tax rates'!A:C,2,FALSE))</f>
        <v>0</v>
      </c>
      <c r="AN27" s="125"/>
      <c r="AO27" s="126"/>
      <c r="AP27" s="124">
        <f>IF(ISERROR(AW48*VLOOKUP(AO19,'Province &amp; tax rates'!A:C,3,FALSE)),0,(AW48*VLOOKUP(AO19,'Province &amp; tax rates'!A:C,3,FALSE)))</f>
        <v>0</v>
      </c>
      <c r="AQ27" s="125"/>
      <c r="AR27" s="125"/>
      <c r="AS27" s="125"/>
      <c r="AT27" s="126"/>
      <c r="AU27" s="22"/>
      <c r="AV27" s="23">
        <f>SUM(AE27:AU27)</f>
        <v>0</v>
      </c>
      <c r="AW27" s="124">
        <f>SUM(AE27:AT27)</f>
        <v>0</v>
      </c>
      <c r="AX27" s="125"/>
      <c r="AY27" s="125"/>
      <c r="AZ27" s="126"/>
      <c r="BA27" s="91"/>
      <c r="BB27" s="93"/>
      <c r="BC27" s="160"/>
      <c r="BD27" s="13"/>
      <c r="BE27" s="13"/>
      <c r="BF27" s="13"/>
      <c r="BG27" s="13"/>
      <c r="BH27" s="13"/>
      <c r="BI27" s="13"/>
      <c r="BJ27" s="13"/>
      <c r="BK27" s="13"/>
      <c r="BL27" s="13"/>
      <c r="BM27" s="13"/>
    </row>
    <row r="28" spans="1:65" ht="16.5" x14ac:dyDescent="0.3">
      <c r="A28" s="210"/>
      <c r="B28" s="16"/>
      <c r="C28" s="24"/>
      <c r="AF28" s="25"/>
      <c r="AG28" s="25"/>
      <c r="AH28" s="25"/>
      <c r="AI28" s="25"/>
      <c r="AJ28" s="25"/>
      <c r="AK28" s="25"/>
      <c r="AL28" s="25"/>
      <c r="AM28" s="26"/>
      <c r="AN28" s="25"/>
      <c r="AO28" s="25"/>
      <c r="AQ28" s="27"/>
      <c r="AR28" s="27"/>
      <c r="AS28" s="27"/>
      <c r="AT28" s="27"/>
      <c r="AU28" s="27"/>
      <c r="AV28" s="27"/>
      <c r="AW28" s="27"/>
      <c r="AX28" s="27"/>
      <c r="AY28" s="27"/>
      <c r="AZ28" s="68" t="str">
        <f>IF('Selected Tariff info'!C3="4B3",IF(Language!G2="English","When the total is more than $100 for the year, the payments are made every quarter and are due 30 days before the end of the quarter."," lorsque le total est supérieur à 100 $ pour l'année, le paiement s'effectue tous les trimestres, 30 jours avant la fin du trimestre."),"")</f>
        <v xml:space="preserve"> lorsque le total est supérieur à 100 $ pour l'année, le paiement s'effectue tous les trimestres, 30 jours avant la fin du trimestre.</v>
      </c>
      <c r="BA28" s="67">
        <v>15</v>
      </c>
      <c r="BB28" s="67"/>
      <c r="BC28" s="160"/>
    </row>
    <row r="29" spans="1:65" ht="16.5" x14ac:dyDescent="0.3">
      <c r="A29" s="210"/>
      <c r="C29" s="77">
        <f>IF(D29=TRUE,"",1)</f>
        <v>1</v>
      </c>
      <c r="D29" s="79" t="b">
        <v>0</v>
      </c>
      <c r="E29" s="127" t="str">
        <f>IF(Language!G2="English","I have read and understand the Terms&amp;Conditions (see attached/reverse), all the information provided is correct and complete, and I have authority to bind the licensee.","J’ai lu et comprends les conditions générales (voir ci-joint/verso), les renseignements indiqués sont exacts et complets, et j’ai autorité pour engager la responsabilité du licencié")</f>
        <v>J’ai lu et comprends les conditions générales (voir ci-joint/verso), les renseignements indiqués sont exacts et complets, et j’ai autorité pour engager la responsabilité du licencié</v>
      </c>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94"/>
      <c r="BB29" s="94"/>
      <c r="BC29" s="160"/>
    </row>
    <row r="30" spans="1:65" ht="12" customHeight="1" x14ac:dyDescent="0.3">
      <c r="A30" s="210"/>
      <c r="B30" s="16"/>
      <c r="C30" s="78">
        <f>IF(ISBLANK(K13),1,0)</f>
        <v>1</v>
      </c>
      <c r="D30" s="78">
        <f>IF(ISBLANK(K15),1,0)</f>
        <v>1</v>
      </c>
      <c r="E30" s="78">
        <f>IF(ISBLANK(AN15),1,0)</f>
        <v>1</v>
      </c>
      <c r="F30" s="78">
        <f>IF(ISBLANK(K17),1,0)</f>
        <v>1</v>
      </c>
      <c r="G30" s="78">
        <f>IF(ISBLANK(Y17),1,0)</f>
        <v>1</v>
      </c>
      <c r="H30" s="78">
        <f>IF(ISBLANK(AK17),1,0)</f>
        <v>1</v>
      </c>
      <c r="I30" s="78">
        <f>IF(ISBLANK(AW17),1,0)</f>
        <v>1</v>
      </c>
      <c r="J30" s="78">
        <f>IF(ISBLANK(F19),1,0)</f>
        <v>1</v>
      </c>
      <c r="K30" s="78">
        <f>IF(ISBLANK(T19),1,0)</f>
        <v>1</v>
      </c>
      <c r="L30" s="78">
        <f>IF(ISBLANK(AG19),1,0)</f>
        <v>1</v>
      </c>
      <c r="M30" s="78">
        <f>IF(ISBLANK(AO19),1,0)</f>
        <v>1</v>
      </c>
      <c r="N30" s="78">
        <f>IF(ISBLANK(AW19),1,0)</f>
        <v>1</v>
      </c>
      <c r="O30" s="78">
        <f>IF(AND(ISBLANK(T21),H22=""),1,0)</f>
        <v>1</v>
      </c>
      <c r="P30" s="78">
        <f>IF((D29),0,1)</f>
        <v>1</v>
      </c>
      <c r="Q30" s="103">
        <f>SUM(C30:P30)</f>
        <v>14</v>
      </c>
      <c r="BC30" s="160"/>
    </row>
    <row r="31" spans="1:65" ht="14.1" customHeight="1" x14ac:dyDescent="0.3">
      <c r="A31" s="210"/>
      <c r="B31" s="16"/>
      <c r="C31" s="1" t="s">
        <v>6</v>
      </c>
      <c r="D31" s="16"/>
      <c r="E31" s="16"/>
      <c r="F31" s="132"/>
      <c r="G31" s="132"/>
      <c r="H31" s="132"/>
      <c r="I31" s="132"/>
      <c r="J31" s="132"/>
      <c r="K31" s="132"/>
      <c r="L31" s="132"/>
      <c r="M31" s="132"/>
      <c r="N31" s="132"/>
      <c r="P31" s="28" t="s">
        <v>7</v>
      </c>
      <c r="Q31" s="133"/>
      <c r="R31" s="133"/>
      <c r="S31" s="133"/>
      <c r="T31" s="133"/>
      <c r="U31" s="133"/>
      <c r="W31" s="16"/>
      <c r="X31" s="28" t="str">
        <f>IF(Language!G2="English","Name","Nom")</f>
        <v>Nom</v>
      </c>
      <c r="Y31" s="118"/>
      <c r="Z31" s="118"/>
      <c r="AA31" s="118"/>
      <c r="AB31" s="118"/>
      <c r="AC31" s="118"/>
      <c r="AD31" s="118"/>
      <c r="AE31" s="118"/>
      <c r="AF31" s="118"/>
      <c r="AG31" s="118"/>
      <c r="AH31" s="118"/>
      <c r="AI31" s="118"/>
      <c r="AJ31" s="118"/>
      <c r="AK31" s="118"/>
      <c r="AL31" s="118"/>
      <c r="AM31" s="118"/>
      <c r="AN31" s="118"/>
      <c r="AO31" s="118"/>
      <c r="AP31" s="73"/>
      <c r="AQ31" s="28" t="str">
        <f>'Licensee details section'!B9</f>
        <v>Titre</v>
      </c>
      <c r="AR31" s="128"/>
      <c r="AS31" s="128"/>
      <c r="AT31" s="128"/>
      <c r="AU31" s="128"/>
      <c r="AV31" s="128"/>
      <c r="AW31" s="128"/>
      <c r="AX31" s="128"/>
      <c r="AY31" s="128"/>
      <c r="AZ31" s="128"/>
      <c r="BA31" s="95"/>
      <c r="BB31" s="73"/>
      <c r="BC31" s="160"/>
    </row>
    <row r="32" spans="1:65" ht="16.5" x14ac:dyDescent="0.3">
      <c r="B32" s="16"/>
      <c r="C32" s="117" t="str">
        <f>IF(Q30&gt;0,IF(Language!D2="English","Please complete the information in the required-entry field of licensees before signing","Veuillez remplir les informations dans les champs requis avant de signer"),"1")</f>
        <v>Veuillez remplir les informations dans les champs requis avant de signer</v>
      </c>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BA32" s="76"/>
      <c r="BB32" s="96"/>
      <c r="BC32" s="160"/>
    </row>
    <row r="33" spans="1:60" ht="11.25" customHeight="1" x14ac:dyDescent="0.25">
      <c r="BC33" s="160"/>
    </row>
    <row r="34" spans="1:60" ht="14.1" customHeight="1" x14ac:dyDescent="0.25">
      <c r="A34" s="150" t="str">
        <f>IF(Language!G2="English","Entandem, 41 Valleybrook Drive, Toronto ON, M3B 2S6 | Current accounts t 1.866.944.6223 | f 416.442.3829 license@entandemlicensing.com","Entandem, 41 Valleybrook Drive, Toronto ON, M3B 2S6 | Licenciés actuels t 1.866.944.6224 | téléc. 416.442.3829 license@entandemlicensing.com")</f>
        <v>Entandem, 41 Valleybrook Drive, Toronto ON, M3B 2S6 | Licenciés actuels t 1.866.944.6224 | téléc. 416.442.3829 license@entandemlicensing.com</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76"/>
      <c r="BB34" s="76"/>
      <c r="BC34" s="160"/>
    </row>
    <row r="35" spans="1:60" ht="14.1" customHeight="1" x14ac:dyDescent="0.25">
      <c r="A35" s="123"/>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76"/>
      <c r="BB35" s="76"/>
      <c r="BC35" s="160"/>
    </row>
    <row r="36" spans="1:60" ht="15" customHeight="1" x14ac:dyDescent="0.25">
      <c r="A36" s="70" t="str">
        <f>IF(Language!G2="English",HLOOKUP('Selected Tariff info'!C3,'Tariffs Info'!C4:F5,2,FALSE),HLOOKUP('Selected Tariff info'!C3,'Tariffs Info'!C14:F15,2,FALSE))</f>
        <v>FORMULAIRE DE LICENCE DE MUSIQUE - TARIF 4B3 – CONCERTS DE MUSIQUE CLASSIQUE</v>
      </c>
      <c r="C36" s="21"/>
      <c r="D36" s="21"/>
      <c r="E36" s="21"/>
      <c r="F36" s="29"/>
      <c r="H36" s="21"/>
      <c r="I36" s="21"/>
      <c r="J36" s="21"/>
      <c r="K36" s="21"/>
      <c r="L36" s="21"/>
      <c r="M36" s="21"/>
      <c r="N36" s="21"/>
      <c r="O36" s="21"/>
      <c r="P36" s="21"/>
      <c r="Q36" s="21"/>
      <c r="R36" s="29"/>
      <c r="T36" s="21"/>
      <c r="U36" s="21"/>
      <c r="V36" s="21"/>
      <c r="W36" s="21"/>
      <c r="X36" s="21"/>
      <c r="Y36" s="21"/>
      <c r="Z36" s="29"/>
      <c r="AI36" s="85" t="str">
        <f>IF(Language!G2="English","Yes","Oui")</f>
        <v>Oui</v>
      </c>
      <c r="AJ36" s="77" t="str">
        <f>'page2 translations'!C1</f>
        <v>OuiNon</v>
      </c>
      <c r="AK36" s="21"/>
      <c r="AL36" s="21"/>
      <c r="AM36" s="21"/>
      <c r="AV36" s="31"/>
      <c r="AZ36"/>
      <c r="BC36" s="30"/>
    </row>
    <row r="37" spans="1:60" ht="44.45" customHeight="1" x14ac:dyDescent="0.25">
      <c r="B37" s="134" t="str">
        <f>'page2 translations'!B6</f>
        <v>Date du concert
(JJ/MM/AA)</v>
      </c>
      <c r="C37" s="135"/>
      <c r="D37" s="135"/>
      <c r="E37" s="135"/>
      <c r="F37" s="136"/>
      <c r="G37" s="182" t="str">
        <f>'page2 translations'!B7</f>
        <v>Nom du ou des concert(s)</v>
      </c>
      <c r="H37" s="183"/>
      <c r="I37" s="183"/>
      <c r="J37" s="183"/>
      <c r="K37" s="183"/>
      <c r="L37" s="183"/>
      <c r="M37" s="183"/>
      <c r="N37" s="183"/>
      <c r="O37" s="183"/>
      <c r="P37" s="183"/>
      <c r="Q37" s="183"/>
      <c r="R37" s="184"/>
      <c r="S37" s="182" t="str">
        <f>'page2 translations'!B8</f>
        <v>Nom de la salle et ville</v>
      </c>
      <c r="T37" s="183"/>
      <c r="U37" s="183"/>
      <c r="V37" s="183"/>
      <c r="W37" s="183"/>
      <c r="X37" s="183"/>
      <c r="Y37" s="183"/>
      <c r="Z37" s="184"/>
      <c r="AA37" s="182" t="str">
        <f>'page2 translations'!B9</f>
        <v>Nom et adresse du promoteur</v>
      </c>
      <c r="AB37" s="183"/>
      <c r="AC37" s="183"/>
      <c r="AD37" s="183"/>
      <c r="AE37" s="183"/>
      <c r="AF37" s="183"/>
      <c r="AG37" s="183"/>
      <c r="AH37" s="183"/>
      <c r="AI37" s="184"/>
      <c r="AJ37" s="134" t="str">
        <f>'page2 translations'!B10</f>
        <v>a été chargée d'admission?</v>
      </c>
      <c r="AK37" s="135"/>
      <c r="AL37" s="135"/>
      <c r="AM37" s="136"/>
      <c r="AN37" s="134" t="str">
        <f>'page2 translations'!B11</f>
        <v>Ventes brutes de billets (A)</v>
      </c>
      <c r="AO37" s="135"/>
      <c r="AP37" s="136"/>
      <c r="AQ37" s="134" t="str">
        <f>'page2 translations'!B12</f>
        <v>Cachets payés aux exécutants (B)</v>
      </c>
      <c r="AR37" s="135"/>
      <c r="AS37" s="135"/>
      <c r="AT37" s="136"/>
      <c r="AU37" s="110"/>
      <c r="AV37" s="111"/>
      <c r="AW37" s="185" t="str">
        <f>'page2 translations'!B13</f>
        <v>Droit par concert (A ou B) x 0,96 % (annuels min. 35$)</v>
      </c>
      <c r="AX37" s="186"/>
      <c r="AY37" s="186"/>
      <c r="AZ37" s="186"/>
      <c r="BA37" s="186"/>
      <c r="BB37" s="186"/>
      <c r="BC37" s="187"/>
    </row>
    <row r="38" spans="1:60" ht="41.85" customHeight="1" x14ac:dyDescent="0.3">
      <c r="A38" s="15">
        <v>1</v>
      </c>
      <c r="B38" s="144"/>
      <c r="C38" s="145"/>
      <c r="D38" s="145"/>
      <c r="E38" s="145"/>
      <c r="F38" s="146"/>
      <c r="G38" s="180"/>
      <c r="H38" s="137"/>
      <c r="I38" s="137"/>
      <c r="J38" s="137"/>
      <c r="K38" s="137"/>
      <c r="L38" s="137"/>
      <c r="M38" s="137"/>
      <c r="N38" s="137"/>
      <c r="O38" s="137"/>
      <c r="P38" s="137"/>
      <c r="Q38" s="137"/>
      <c r="R38" s="181"/>
      <c r="S38" s="137"/>
      <c r="T38" s="137"/>
      <c r="U38" s="137"/>
      <c r="V38" s="137"/>
      <c r="W38" s="137"/>
      <c r="X38" s="137"/>
      <c r="Y38" s="137"/>
      <c r="Z38" s="137"/>
      <c r="AA38" s="138"/>
      <c r="AB38" s="139"/>
      <c r="AC38" s="139"/>
      <c r="AD38" s="139"/>
      <c r="AE38" s="139"/>
      <c r="AF38" s="139"/>
      <c r="AG38" s="139"/>
      <c r="AH38" s="139"/>
      <c r="AI38" s="140"/>
      <c r="AJ38" s="191"/>
      <c r="AK38" s="192"/>
      <c r="AL38" s="192"/>
      <c r="AM38" s="193"/>
      <c r="AN38" s="194"/>
      <c r="AO38" s="195"/>
      <c r="AP38" s="195"/>
      <c r="AQ38" s="198">
        <v>6920</v>
      </c>
      <c r="AR38" s="195"/>
      <c r="AS38" s="195"/>
      <c r="AT38" s="199"/>
      <c r="AU38" s="71"/>
      <c r="AV38" s="72"/>
      <c r="AW38" s="141">
        <f>IF('Page 2 calculation'!X6="error",IF(Language!$G$2="english","Please complete entries in required-entry fields","Veuillez entrer les informations complètes dans les champs requis"),'Page 2 calculation'!G6)</f>
        <v>0</v>
      </c>
      <c r="AX38" s="142">
        <f t="shared" ref="AX38" si="0">IF(AND(ISBLANK(AV38),ISBLANK(AW38)),0,IF((AV38+AW38)=0,35,IF((AV38+AW38)*0.03&lt;=35,35,(AV38+AW38)*0.03)))</f>
        <v>35</v>
      </c>
      <c r="AY38" s="142">
        <f t="shared" ref="AY38" si="1">IF(AND(ISBLANK(AW38),ISBLANK(AX38)),0,IF((AW38+AX38)=0,35,IF((AW38+AX38)*0.03&lt;=35,35,(AW38+AX38)*0.03)))</f>
        <v>35</v>
      </c>
      <c r="AZ38" s="142">
        <f t="shared" ref="AZ38" si="2">IF(AND(ISBLANK(AX38),ISBLANK(AY38)),0,IF((AX38+AY38)=0,35,IF((AX38+AY38)*0.03&lt;=35,35,(AX38+AY38)*0.03)))</f>
        <v>35</v>
      </c>
      <c r="BA38" s="142">
        <f t="shared" ref="BA38" si="3">IF(AND(ISBLANK(AY38),ISBLANK(AZ38)),0,IF((AY38+AZ38)=0,35,IF((AY38+AZ38)*0.03&lt;=35,35,(AY38+AZ38)*0.03)))</f>
        <v>35</v>
      </c>
      <c r="BB38" s="142"/>
      <c r="BC38" s="143">
        <f t="shared" ref="BC38" si="4">IF(AND(ISBLANK(AZ38),ISBLANK(BA38)),0,IF((AZ38+BA38)=0,35,IF((AZ38+BA38)*0.03&lt;=35,35,(AZ38+BA38)*0.03)))</f>
        <v>35</v>
      </c>
      <c r="BD38" s="78" t="b">
        <f>ISBLANK(AN38)</f>
        <v>1</v>
      </c>
      <c r="BE38" s="78" t="b">
        <f>ISBLANK(AQ38)</f>
        <v>0</v>
      </c>
      <c r="BF38" s="78" t="str">
        <f>IF(OR($AJ38="YES",$AJ38="Oui"),1,"")</f>
        <v/>
      </c>
      <c r="BG38" s="40" t="str">
        <f>IF(OR($AJ38="No",$AJ38="Non"),1,"")</f>
        <v/>
      </c>
      <c r="BH38" s="40"/>
    </row>
    <row r="39" spans="1:60" ht="41.85" customHeight="1" x14ac:dyDescent="0.3">
      <c r="A39" s="15">
        <v>2</v>
      </c>
      <c r="B39" s="144"/>
      <c r="C39" s="145"/>
      <c r="D39" s="145"/>
      <c r="E39" s="145"/>
      <c r="F39" s="146"/>
      <c r="G39" s="180"/>
      <c r="H39" s="137"/>
      <c r="I39" s="137"/>
      <c r="J39" s="137"/>
      <c r="K39" s="137"/>
      <c r="L39" s="137"/>
      <c r="M39" s="137"/>
      <c r="N39" s="137"/>
      <c r="O39" s="137"/>
      <c r="P39" s="137"/>
      <c r="Q39" s="137"/>
      <c r="R39" s="181"/>
      <c r="S39" s="137"/>
      <c r="T39" s="137"/>
      <c r="U39" s="137"/>
      <c r="V39" s="137"/>
      <c r="W39" s="137"/>
      <c r="X39" s="137"/>
      <c r="Y39" s="137"/>
      <c r="Z39" s="137"/>
      <c r="AA39" s="188"/>
      <c r="AB39" s="189"/>
      <c r="AC39" s="189"/>
      <c r="AD39" s="189"/>
      <c r="AE39" s="189"/>
      <c r="AF39" s="189"/>
      <c r="AG39" s="189"/>
      <c r="AH39" s="189"/>
      <c r="AI39" s="190"/>
      <c r="AJ39" s="191"/>
      <c r="AK39" s="192"/>
      <c r="AL39" s="192"/>
      <c r="AM39" s="193"/>
      <c r="AN39" s="196"/>
      <c r="AO39" s="197"/>
      <c r="AP39" s="197"/>
      <c r="AQ39" s="197"/>
      <c r="AR39" s="197"/>
      <c r="AS39" s="197"/>
      <c r="AT39" s="200"/>
      <c r="AU39" s="71"/>
      <c r="AV39" s="72"/>
      <c r="AW39" s="141">
        <f>IF('Page 2 calculation'!X7="error",IF(Language!$G$2="english","Please complete entries in required-entry fields","Veuillez entrer les informations complètes dans les champs requis"),'Page 2 calculation'!G7)</f>
        <v>0</v>
      </c>
      <c r="AX39" s="142">
        <f t="shared" ref="AX39:AX47" si="5">IF(AND(ISBLANK(AV39),ISBLANK(AW39)),0,IF((AV39+AW39)=0,35,IF((AV39+AW39)*0.03&lt;=35,35,(AV39+AW39)*0.03)))</f>
        <v>35</v>
      </c>
      <c r="AY39" s="142">
        <f t="shared" ref="AY39:AY47" si="6">IF(AND(ISBLANK(AW39),ISBLANK(AX39)),0,IF((AW39+AX39)=0,35,IF((AW39+AX39)*0.03&lt;=35,35,(AW39+AX39)*0.03)))</f>
        <v>35</v>
      </c>
      <c r="AZ39" s="142">
        <f t="shared" ref="AZ39:AZ47" si="7">IF(AND(ISBLANK(AX39),ISBLANK(AY39)),0,IF((AX39+AY39)=0,35,IF((AX39+AY39)*0.03&lt;=35,35,(AX39+AY39)*0.03)))</f>
        <v>35</v>
      </c>
      <c r="BA39" s="142">
        <f t="shared" ref="BA39:BA47" si="8">IF(AND(ISBLANK(AY39),ISBLANK(AZ39)),0,IF((AY39+AZ39)=0,35,IF((AY39+AZ39)*0.03&lt;=35,35,(AY39+AZ39)*0.03)))</f>
        <v>35</v>
      </c>
      <c r="BB39" s="142"/>
      <c r="BC39" s="143">
        <f t="shared" ref="BC39:BC47" si="9">IF(AND(ISBLANK(AZ39),ISBLANK(BA39)),0,IF((AZ39+BA39)=0,35,IF((AZ39+BA39)*0.03&lt;=35,35,(AZ39+BA39)*0.03)))</f>
        <v>35</v>
      </c>
      <c r="BD39" s="78" t="b">
        <f t="shared" ref="BD39:BD47" si="10">ISBLANK(AN39)</f>
        <v>1</v>
      </c>
      <c r="BE39" s="78" t="b">
        <f t="shared" ref="BE39:BE47" si="11">ISBLANK(AQ39)</f>
        <v>1</v>
      </c>
      <c r="BF39" s="78" t="str">
        <f t="shared" ref="BF39:BF47" si="12">IF(OR($AJ39="YES",$AJ39="Oui"),1,"")</f>
        <v/>
      </c>
      <c r="BG39" s="40" t="str">
        <f t="shared" ref="BG39:BG47" si="13">IF(OR($AJ39="No",$AJ39="Non"),1,"")</f>
        <v/>
      </c>
      <c r="BH39" s="40"/>
    </row>
    <row r="40" spans="1:60" ht="41.85" customHeight="1" x14ac:dyDescent="0.3">
      <c r="A40" s="15">
        <v>3</v>
      </c>
      <c r="B40" s="144"/>
      <c r="C40" s="145"/>
      <c r="D40" s="145"/>
      <c r="E40" s="145"/>
      <c r="F40" s="146"/>
      <c r="G40" s="180"/>
      <c r="H40" s="137"/>
      <c r="I40" s="137"/>
      <c r="J40" s="137"/>
      <c r="K40" s="137"/>
      <c r="L40" s="137"/>
      <c r="M40" s="137"/>
      <c r="N40" s="137"/>
      <c r="O40" s="137"/>
      <c r="P40" s="137"/>
      <c r="Q40" s="137"/>
      <c r="R40" s="181"/>
      <c r="S40" s="137"/>
      <c r="T40" s="137"/>
      <c r="U40" s="137"/>
      <c r="V40" s="137"/>
      <c r="W40" s="137"/>
      <c r="X40" s="137"/>
      <c r="Y40" s="137"/>
      <c r="Z40" s="137"/>
      <c r="AA40" s="188"/>
      <c r="AB40" s="189"/>
      <c r="AC40" s="189"/>
      <c r="AD40" s="189"/>
      <c r="AE40" s="189"/>
      <c r="AF40" s="189"/>
      <c r="AG40" s="189"/>
      <c r="AH40" s="189"/>
      <c r="AI40" s="190"/>
      <c r="AJ40" s="191"/>
      <c r="AK40" s="192"/>
      <c r="AL40" s="192"/>
      <c r="AM40" s="193"/>
      <c r="AN40" s="196"/>
      <c r="AO40" s="197"/>
      <c r="AP40" s="197"/>
      <c r="AQ40" s="197"/>
      <c r="AR40" s="197"/>
      <c r="AS40" s="197"/>
      <c r="AT40" s="200"/>
      <c r="AU40" s="71"/>
      <c r="AV40" s="72"/>
      <c r="AW40" s="141">
        <f>IF('Page 2 calculation'!X8="error",IF(Language!$G$2="english","Please complete entries in required-entry fields","Veuillez entrer les informations complètes dans les champs requis"),'Page 2 calculation'!G8)</f>
        <v>0</v>
      </c>
      <c r="AX40" s="142">
        <f t="shared" si="5"/>
        <v>35</v>
      </c>
      <c r="AY40" s="142">
        <f t="shared" si="6"/>
        <v>35</v>
      </c>
      <c r="AZ40" s="142">
        <f t="shared" si="7"/>
        <v>35</v>
      </c>
      <c r="BA40" s="142">
        <f t="shared" si="8"/>
        <v>35</v>
      </c>
      <c r="BB40" s="142"/>
      <c r="BC40" s="143">
        <f t="shared" si="9"/>
        <v>35</v>
      </c>
      <c r="BD40" s="78" t="b">
        <f t="shared" si="10"/>
        <v>1</v>
      </c>
      <c r="BE40" s="78" t="b">
        <f t="shared" si="11"/>
        <v>1</v>
      </c>
      <c r="BF40" s="78" t="str">
        <f t="shared" si="12"/>
        <v/>
      </c>
      <c r="BG40" s="40" t="str">
        <f t="shared" si="13"/>
        <v/>
      </c>
    </row>
    <row r="41" spans="1:60" ht="41.85" customHeight="1" x14ac:dyDescent="0.3">
      <c r="A41" s="15">
        <v>4</v>
      </c>
      <c r="B41" s="144"/>
      <c r="C41" s="145"/>
      <c r="D41" s="145"/>
      <c r="E41" s="145"/>
      <c r="F41" s="146"/>
      <c r="G41" s="180"/>
      <c r="H41" s="137"/>
      <c r="I41" s="137"/>
      <c r="J41" s="137"/>
      <c r="K41" s="137"/>
      <c r="L41" s="137"/>
      <c r="M41" s="137"/>
      <c r="N41" s="137"/>
      <c r="O41" s="137"/>
      <c r="P41" s="137"/>
      <c r="Q41" s="137"/>
      <c r="R41" s="181"/>
      <c r="S41" s="137"/>
      <c r="T41" s="137"/>
      <c r="U41" s="137"/>
      <c r="V41" s="137"/>
      <c r="W41" s="137"/>
      <c r="X41" s="137"/>
      <c r="Y41" s="137"/>
      <c r="Z41" s="137"/>
      <c r="AA41" s="188"/>
      <c r="AB41" s="189"/>
      <c r="AC41" s="189"/>
      <c r="AD41" s="189"/>
      <c r="AE41" s="189"/>
      <c r="AF41" s="189"/>
      <c r="AG41" s="189"/>
      <c r="AH41" s="189"/>
      <c r="AI41" s="190"/>
      <c r="AJ41" s="191"/>
      <c r="AK41" s="192"/>
      <c r="AL41" s="192"/>
      <c r="AM41" s="193"/>
      <c r="AN41" s="196"/>
      <c r="AO41" s="197"/>
      <c r="AP41" s="197"/>
      <c r="AQ41" s="197"/>
      <c r="AR41" s="197"/>
      <c r="AS41" s="197"/>
      <c r="AT41" s="200"/>
      <c r="AU41" s="71"/>
      <c r="AV41" s="71"/>
      <c r="AW41" s="141">
        <f>IF('Page 2 calculation'!X9="error",IF(Language!$G$2="english","Please complete entries in required-entry fields","Veuillez entrer les informations complètes dans les champs requis"),'Page 2 calculation'!G9)</f>
        <v>0</v>
      </c>
      <c r="AX41" s="142">
        <f t="shared" si="5"/>
        <v>35</v>
      </c>
      <c r="AY41" s="142">
        <f t="shared" si="6"/>
        <v>35</v>
      </c>
      <c r="AZ41" s="142">
        <f t="shared" si="7"/>
        <v>35</v>
      </c>
      <c r="BA41" s="142">
        <f t="shared" si="8"/>
        <v>35</v>
      </c>
      <c r="BB41" s="142"/>
      <c r="BC41" s="143">
        <f t="shared" si="9"/>
        <v>35</v>
      </c>
      <c r="BD41" s="78" t="b">
        <f t="shared" si="10"/>
        <v>1</v>
      </c>
      <c r="BE41" s="78" t="b">
        <f t="shared" si="11"/>
        <v>1</v>
      </c>
      <c r="BF41" s="78" t="str">
        <f t="shared" si="12"/>
        <v/>
      </c>
      <c r="BG41" s="40" t="str">
        <f t="shared" si="13"/>
        <v/>
      </c>
    </row>
    <row r="42" spans="1:60" ht="41.85" customHeight="1" x14ac:dyDescent="0.3">
      <c r="A42" s="15">
        <v>5</v>
      </c>
      <c r="B42" s="144"/>
      <c r="C42" s="145"/>
      <c r="D42" s="145"/>
      <c r="E42" s="145"/>
      <c r="F42" s="146"/>
      <c r="G42" s="180"/>
      <c r="H42" s="137"/>
      <c r="I42" s="137"/>
      <c r="J42" s="137"/>
      <c r="K42" s="137"/>
      <c r="L42" s="137"/>
      <c r="M42" s="137"/>
      <c r="N42" s="137"/>
      <c r="O42" s="137"/>
      <c r="P42" s="137"/>
      <c r="Q42" s="137"/>
      <c r="R42" s="181"/>
      <c r="S42" s="137"/>
      <c r="T42" s="137"/>
      <c r="U42" s="137"/>
      <c r="V42" s="137"/>
      <c r="W42" s="137"/>
      <c r="X42" s="137"/>
      <c r="Y42" s="137"/>
      <c r="Z42" s="137"/>
      <c r="AA42" s="188"/>
      <c r="AB42" s="189"/>
      <c r="AC42" s="189"/>
      <c r="AD42" s="189"/>
      <c r="AE42" s="189"/>
      <c r="AF42" s="189"/>
      <c r="AG42" s="189"/>
      <c r="AH42" s="189"/>
      <c r="AI42" s="190"/>
      <c r="AJ42" s="191"/>
      <c r="AK42" s="192"/>
      <c r="AL42" s="192"/>
      <c r="AM42" s="193"/>
      <c r="AN42" s="196"/>
      <c r="AO42" s="197"/>
      <c r="AP42" s="197"/>
      <c r="AQ42" s="197"/>
      <c r="AR42" s="197"/>
      <c r="AS42" s="197"/>
      <c r="AT42" s="200"/>
      <c r="AU42" s="71"/>
      <c r="AV42" s="72"/>
      <c r="AW42" s="141">
        <f>IF('Page 2 calculation'!X10="error",IF(Language!$G$2="english","Please complete entries in required-entry fields","Veuillez entrer les informations complètes dans les champs requis"),'Page 2 calculation'!G10)</f>
        <v>0</v>
      </c>
      <c r="AX42" s="142">
        <f t="shared" si="5"/>
        <v>35</v>
      </c>
      <c r="AY42" s="142">
        <f t="shared" si="6"/>
        <v>35</v>
      </c>
      <c r="AZ42" s="142">
        <f t="shared" si="7"/>
        <v>35</v>
      </c>
      <c r="BA42" s="142">
        <f t="shared" si="8"/>
        <v>35</v>
      </c>
      <c r="BB42" s="142"/>
      <c r="BC42" s="143">
        <f t="shared" si="9"/>
        <v>35</v>
      </c>
      <c r="BD42" s="78" t="b">
        <f t="shared" si="10"/>
        <v>1</v>
      </c>
      <c r="BE42" s="78" t="b">
        <f t="shared" si="11"/>
        <v>1</v>
      </c>
      <c r="BF42" s="78" t="str">
        <f t="shared" si="12"/>
        <v/>
      </c>
      <c r="BG42" s="40" t="str">
        <f t="shared" si="13"/>
        <v/>
      </c>
    </row>
    <row r="43" spans="1:60" ht="41.85" customHeight="1" x14ac:dyDescent="0.3">
      <c r="A43" s="15">
        <v>6</v>
      </c>
      <c r="B43" s="144"/>
      <c r="C43" s="145"/>
      <c r="D43" s="145"/>
      <c r="E43" s="145"/>
      <c r="F43" s="146"/>
      <c r="G43" s="180"/>
      <c r="H43" s="137"/>
      <c r="I43" s="137"/>
      <c r="J43" s="137"/>
      <c r="K43" s="137"/>
      <c r="L43" s="137"/>
      <c r="M43" s="137"/>
      <c r="N43" s="137"/>
      <c r="O43" s="137"/>
      <c r="P43" s="137"/>
      <c r="Q43" s="137"/>
      <c r="R43" s="181"/>
      <c r="S43" s="137"/>
      <c r="T43" s="137"/>
      <c r="U43" s="137"/>
      <c r="V43" s="137"/>
      <c r="W43" s="137"/>
      <c r="X43" s="137"/>
      <c r="Y43" s="137"/>
      <c r="Z43" s="137"/>
      <c r="AA43" s="188"/>
      <c r="AB43" s="189"/>
      <c r="AC43" s="189"/>
      <c r="AD43" s="189"/>
      <c r="AE43" s="189"/>
      <c r="AF43" s="189"/>
      <c r="AG43" s="189"/>
      <c r="AH43" s="189"/>
      <c r="AI43" s="190"/>
      <c r="AJ43" s="191"/>
      <c r="AK43" s="192"/>
      <c r="AL43" s="192"/>
      <c r="AM43" s="193"/>
      <c r="AN43" s="196"/>
      <c r="AO43" s="197"/>
      <c r="AP43" s="197"/>
      <c r="AQ43" s="197"/>
      <c r="AR43" s="197"/>
      <c r="AS43" s="197"/>
      <c r="AT43" s="200"/>
      <c r="AU43" s="71"/>
      <c r="AV43" s="72"/>
      <c r="AW43" s="141">
        <f>IF('Page 2 calculation'!X11="error",IF(Language!$G$2="english","Please complete entries in required-entry fields","Veuillez entrer les informations complètes dans les champs requis"),'Page 2 calculation'!G11)</f>
        <v>0</v>
      </c>
      <c r="AX43" s="142">
        <f t="shared" si="5"/>
        <v>35</v>
      </c>
      <c r="AY43" s="142">
        <f t="shared" si="6"/>
        <v>35</v>
      </c>
      <c r="AZ43" s="142">
        <f t="shared" si="7"/>
        <v>35</v>
      </c>
      <c r="BA43" s="142">
        <f t="shared" si="8"/>
        <v>35</v>
      </c>
      <c r="BB43" s="142"/>
      <c r="BC43" s="143">
        <f t="shared" si="9"/>
        <v>35</v>
      </c>
      <c r="BD43" s="78" t="b">
        <f t="shared" si="10"/>
        <v>1</v>
      </c>
      <c r="BE43" s="78" t="b">
        <f t="shared" si="11"/>
        <v>1</v>
      </c>
      <c r="BF43" s="78" t="str">
        <f t="shared" si="12"/>
        <v/>
      </c>
      <c r="BG43" s="40" t="str">
        <f t="shared" si="13"/>
        <v/>
      </c>
    </row>
    <row r="44" spans="1:60" ht="41.85" customHeight="1" x14ac:dyDescent="0.3">
      <c r="A44" s="15">
        <v>7</v>
      </c>
      <c r="B44" s="144"/>
      <c r="C44" s="145"/>
      <c r="D44" s="145"/>
      <c r="E44" s="145"/>
      <c r="F44" s="146"/>
      <c r="G44" s="180"/>
      <c r="H44" s="137"/>
      <c r="I44" s="137"/>
      <c r="J44" s="137"/>
      <c r="K44" s="137"/>
      <c r="L44" s="137"/>
      <c r="M44" s="137"/>
      <c r="N44" s="137"/>
      <c r="O44" s="137"/>
      <c r="P44" s="137"/>
      <c r="Q44" s="137"/>
      <c r="R44" s="181"/>
      <c r="S44" s="137"/>
      <c r="T44" s="137"/>
      <c r="U44" s="137"/>
      <c r="V44" s="137"/>
      <c r="W44" s="137"/>
      <c r="X44" s="137"/>
      <c r="Y44" s="137"/>
      <c r="Z44" s="137"/>
      <c r="AA44" s="188"/>
      <c r="AB44" s="189"/>
      <c r="AC44" s="189"/>
      <c r="AD44" s="189"/>
      <c r="AE44" s="189"/>
      <c r="AF44" s="189"/>
      <c r="AG44" s="189"/>
      <c r="AH44" s="189"/>
      <c r="AI44" s="190"/>
      <c r="AJ44" s="191"/>
      <c r="AK44" s="192"/>
      <c r="AL44" s="192"/>
      <c r="AM44" s="193"/>
      <c r="AN44" s="196"/>
      <c r="AO44" s="197"/>
      <c r="AP44" s="197"/>
      <c r="AQ44" s="197"/>
      <c r="AR44" s="197"/>
      <c r="AS44" s="197"/>
      <c r="AT44" s="200"/>
      <c r="AU44" s="71"/>
      <c r="AV44" s="72"/>
      <c r="AW44" s="141">
        <f>IF('Page 2 calculation'!X12="error",IF(Language!$G$2="english","Please complete entries in required-entry fields","Veuillez entrer les informations complètes dans les champs requis"),'Page 2 calculation'!G12)</f>
        <v>0</v>
      </c>
      <c r="AX44" s="142">
        <f t="shared" si="5"/>
        <v>35</v>
      </c>
      <c r="AY44" s="142">
        <f t="shared" si="6"/>
        <v>35</v>
      </c>
      <c r="AZ44" s="142">
        <f t="shared" si="7"/>
        <v>35</v>
      </c>
      <c r="BA44" s="142">
        <f t="shared" si="8"/>
        <v>35</v>
      </c>
      <c r="BB44" s="142"/>
      <c r="BC44" s="143">
        <f t="shared" si="9"/>
        <v>35</v>
      </c>
      <c r="BD44" s="78" t="b">
        <f t="shared" si="10"/>
        <v>1</v>
      </c>
      <c r="BE44" s="78" t="b">
        <f t="shared" si="11"/>
        <v>1</v>
      </c>
      <c r="BF44" s="78" t="str">
        <f t="shared" si="12"/>
        <v/>
      </c>
      <c r="BG44" s="40" t="str">
        <f t="shared" si="13"/>
        <v/>
      </c>
    </row>
    <row r="45" spans="1:60" ht="41.85" customHeight="1" x14ac:dyDescent="0.3">
      <c r="A45" s="15">
        <v>8</v>
      </c>
      <c r="B45" s="144"/>
      <c r="C45" s="145"/>
      <c r="D45" s="145"/>
      <c r="E45" s="145"/>
      <c r="F45" s="146"/>
      <c r="G45" s="180"/>
      <c r="H45" s="137"/>
      <c r="I45" s="137"/>
      <c r="J45" s="137"/>
      <c r="K45" s="137"/>
      <c r="L45" s="137"/>
      <c r="M45" s="137"/>
      <c r="N45" s="137"/>
      <c r="O45" s="137"/>
      <c r="P45" s="137"/>
      <c r="Q45" s="137"/>
      <c r="R45" s="181"/>
      <c r="S45" s="137"/>
      <c r="T45" s="137"/>
      <c r="U45" s="137"/>
      <c r="V45" s="137"/>
      <c r="W45" s="137"/>
      <c r="X45" s="137"/>
      <c r="Y45" s="137"/>
      <c r="Z45" s="137"/>
      <c r="AA45" s="188"/>
      <c r="AB45" s="189"/>
      <c r="AC45" s="189"/>
      <c r="AD45" s="189"/>
      <c r="AE45" s="189"/>
      <c r="AF45" s="189"/>
      <c r="AG45" s="189"/>
      <c r="AH45" s="189"/>
      <c r="AI45" s="190"/>
      <c r="AJ45" s="191"/>
      <c r="AK45" s="192"/>
      <c r="AL45" s="192"/>
      <c r="AM45" s="193"/>
      <c r="AN45" s="196"/>
      <c r="AO45" s="197"/>
      <c r="AP45" s="197"/>
      <c r="AQ45" s="197"/>
      <c r="AR45" s="197"/>
      <c r="AS45" s="197"/>
      <c r="AT45" s="200"/>
      <c r="AU45" s="71"/>
      <c r="AV45" s="72"/>
      <c r="AW45" s="141">
        <f>IF('Page 2 calculation'!X13="error",IF(Language!$G$2="english","Please complete entries in required-entry fields","Veuillez entrer les informations complètes dans les champs requis"),'Page 2 calculation'!G13)</f>
        <v>0</v>
      </c>
      <c r="AX45" s="142">
        <f t="shared" si="5"/>
        <v>35</v>
      </c>
      <c r="AY45" s="142">
        <f t="shared" si="6"/>
        <v>35</v>
      </c>
      <c r="AZ45" s="142">
        <f t="shared" si="7"/>
        <v>35</v>
      </c>
      <c r="BA45" s="142">
        <f t="shared" si="8"/>
        <v>35</v>
      </c>
      <c r="BB45" s="142"/>
      <c r="BC45" s="143">
        <f t="shared" si="9"/>
        <v>35</v>
      </c>
      <c r="BD45" s="78" t="b">
        <f t="shared" si="10"/>
        <v>1</v>
      </c>
      <c r="BE45" s="78" t="b">
        <f t="shared" si="11"/>
        <v>1</v>
      </c>
      <c r="BF45" s="78" t="str">
        <f t="shared" si="12"/>
        <v/>
      </c>
      <c r="BG45" s="40" t="str">
        <f t="shared" si="13"/>
        <v/>
      </c>
    </row>
    <row r="46" spans="1:60" ht="41.85" customHeight="1" x14ac:dyDescent="0.3">
      <c r="A46" s="15">
        <v>9</v>
      </c>
      <c r="B46" s="144"/>
      <c r="C46" s="145"/>
      <c r="D46" s="145"/>
      <c r="E46" s="145"/>
      <c r="F46" s="146"/>
      <c r="G46" s="180"/>
      <c r="H46" s="137"/>
      <c r="I46" s="137"/>
      <c r="J46" s="137"/>
      <c r="K46" s="137"/>
      <c r="L46" s="137"/>
      <c r="M46" s="137"/>
      <c r="N46" s="137"/>
      <c r="O46" s="137"/>
      <c r="P46" s="137"/>
      <c r="Q46" s="137"/>
      <c r="R46" s="181"/>
      <c r="S46" s="137"/>
      <c r="T46" s="137"/>
      <c r="U46" s="137"/>
      <c r="V46" s="137"/>
      <c r="W46" s="137"/>
      <c r="X46" s="137"/>
      <c r="Y46" s="137"/>
      <c r="Z46" s="137"/>
      <c r="AA46" s="188"/>
      <c r="AB46" s="189"/>
      <c r="AC46" s="189"/>
      <c r="AD46" s="189"/>
      <c r="AE46" s="189"/>
      <c r="AF46" s="189"/>
      <c r="AG46" s="189"/>
      <c r="AH46" s="189"/>
      <c r="AI46" s="190"/>
      <c r="AJ46" s="191"/>
      <c r="AK46" s="192"/>
      <c r="AL46" s="192"/>
      <c r="AM46" s="193"/>
      <c r="AN46" s="196"/>
      <c r="AO46" s="197"/>
      <c r="AP46" s="197"/>
      <c r="AQ46" s="197"/>
      <c r="AR46" s="197"/>
      <c r="AS46" s="197"/>
      <c r="AT46" s="200"/>
      <c r="AU46" s="71"/>
      <c r="AV46" s="72"/>
      <c r="AW46" s="141">
        <f>IF('Page 2 calculation'!X14="error",IF(Language!$G$2="english","Please complete entries in required-entry fields","Veuillez entrer les informations complètes dans les champs requis"),'Page 2 calculation'!G14)</f>
        <v>0</v>
      </c>
      <c r="AX46" s="142">
        <f t="shared" si="5"/>
        <v>35</v>
      </c>
      <c r="AY46" s="142">
        <f t="shared" si="6"/>
        <v>35</v>
      </c>
      <c r="AZ46" s="142">
        <f t="shared" si="7"/>
        <v>35</v>
      </c>
      <c r="BA46" s="142">
        <f t="shared" si="8"/>
        <v>35</v>
      </c>
      <c r="BB46" s="142"/>
      <c r="BC46" s="143">
        <f t="shared" si="9"/>
        <v>35</v>
      </c>
      <c r="BD46" s="78" t="b">
        <f t="shared" si="10"/>
        <v>1</v>
      </c>
      <c r="BE46" s="78" t="b">
        <f t="shared" si="11"/>
        <v>1</v>
      </c>
      <c r="BF46" s="78" t="str">
        <f t="shared" si="12"/>
        <v/>
      </c>
      <c r="BG46" s="40" t="str">
        <f t="shared" si="13"/>
        <v/>
      </c>
    </row>
    <row r="47" spans="1:60" ht="41.85" customHeight="1" x14ac:dyDescent="0.3">
      <c r="A47" s="15">
        <v>10</v>
      </c>
      <c r="B47" s="144"/>
      <c r="C47" s="145"/>
      <c r="D47" s="145"/>
      <c r="E47" s="145"/>
      <c r="F47" s="146"/>
      <c r="G47" s="180"/>
      <c r="H47" s="137"/>
      <c r="I47" s="137"/>
      <c r="J47" s="137"/>
      <c r="K47" s="137"/>
      <c r="L47" s="137"/>
      <c r="M47" s="137"/>
      <c r="N47" s="137"/>
      <c r="O47" s="137"/>
      <c r="P47" s="137"/>
      <c r="Q47" s="137"/>
      <c r="R47" s="181"/>
      <c r="S47" s="137"/>
      <c r="T47" s="137"/>
      <c r="U47" s="137"/>
      <c r="V47" s="137"/>
      <c r="W47" s="137"/>
      <c r="X47" s="137"/>
      <c r="Y47" s="137"/>
      <c r="Z47" s="137"/>
      <c r="AA47" s="188"/>
      <c r="AB47" s="189"/>
      <c r="AC47" s="189"/>
      <c r="AD47" s="189"/>
      <c r="AE47" s="189"/>
      <c r="AF47" s="189"/>
      <c r="AG47" s="189"/>
      <c r="AH47" s="189"/>
      <c r="AI47" s="190"/>
      <c r="AJ47" s="191"/>
      <c r="AK47" s="192"/>
      <c r="AL47" s="192"/>
      <c r="AM47" s="193"/>
      <c r="AN47" s="196"/>
      <c r="AO47" s="197"/>
      <c r="AP47" s="197"/>
      <c r="AQ47" s="197"/>
      <c r="AR47" s="197"/>
      <c r="AS47" s="197"/>
      <c r="AT47" s="200"/>
      <c r="AU47" s="71"/>
      <c r="AV47" s="72"/>
      <c r="AW47" s="141">
        <f>IF('Page 2 calculation'!X15="error",IF(Language!$G$2="english","Please complete entries in required-entry fields","Veuillez entrer les informations complètes dans les champs requis"),'Page 2 calculation'!G15)</f>
        <v>0</v>
      </c>
      <c r="AX47" s="142">
        <f t="shared" si="5"/>
        <v>35</v>
      </c>
      <c r="AY47" s="142">
        <f t="shared" si="6"/>
        <v>35</v>
      </c>
      <c r="AZ47" s="142">
        <f t="shared" si="7"/>
        <v>35</v>
      </c>
      <c r="BA47" s="142">
        <f t="shared" si="8"/>
        <v>35</v>
      </c>
      <c r="BB47" s="142"/>
      <c r="BC47" s="143">
        <f t="shared" si="9"/>
        <v>35</v>
      </c>
      <c r="BD47" s="78" t="b">
        <f t="shared" si="10"/>
        <v>1</v>
      </c>
      <c r="BE47" s="78" t="b">
        <f t="shared" si="11"/>
        <v>1</v>
      </c>
      <c r="BF47" s="78" t="str">
        <f t="shared" si="12"/>
        <v/>
      </c>
      <c r="BG47" s="40" t="str">
        <f t="shared" si="13"/>
        <v/>
      </c>
    </row>
    <row r="48" spans="1:60" ht="15" customHeight="1" x14ac:dyDescent="0.3">
      <c r="B48" s="112">
        <v>1</v>
      </c>
      <c r="C48" s="201" t="str">
        <f>IF('Page 2 calculation'!X16&gt;0,IF(Language!G2="English","Please complete entries in the required-entry fields","Veuillez entrer les informations complètes dans les champs requis"),IF(AND('Page 2 calculation'!G16='Page 2 calculation'!F4,OR('Page 2 calculation'!B2="4A2",'Page 2 calculation'!B2="4B1")),IF(Language!G2="English","A minimum annual licence fee of $60 applies","Les droits de licence minimums de 60 $ par an sont applicables"),""))</f>
        <v/>
      </c>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110"/>
      <c r="AV48" s="110"/>
      <c r="AW48" s="211">
        <f>IF('Page 2 calculation'!X16&gt;0,IF(Language!G2="English","error","erreur"),'Page 2 calculation'!G16)</f>
        <v>0</v>
      </c>
      <c r="AX48" s="212"/>
      <c r="AY48" s="212"/>
      <c r="AZ48" s="212"/>
      <c r="BA48" s="212"/>
      <c r="BB48" s="212"/>
      <c r="BC48" s="213"/>
      <c r="BD48" s="113"/>
      <c r="BE48" s="113"/>
      <c r="BF48" s="113"/>
      <c r="BG48" s="113"/>
    </row>
    <row r="49" spans="1:55" x14ac:dyDescent="0.25">
      <c r="B49" s="216" t="str">
        <f>'page2 translations'!B15</f>
        <v xml:space="preserve">AUX FINS DE RÉPARTITION DES REDEVANCES, veuillez joindre la liste des œuvres musicales de chaque concert </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51"/>
      <c r="BB49" s="52"/>
    </row>
    <row r="50" spans="1:55" x14ac:dyDescent="0.25">
      <c r="B50" s="217" t="str">
        <f>'page2 translations'!B16</f>
        <v>Pour plus de 10 événements, veuillez utiliser d'autres formulaires</v>
      </c>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52"/>
      <c r="BB50" s="52"/>
    </row>
    <row r="51" spans="1:55" ht="18" x14ac:dyDescent="0.25">
      <c r="B51" s="214" t="str">
        <f>'Selected Tariff info'!C18</f>
        <v xml:space="preserve"> Conditions Générales</v>
      </c>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87"/>
    </row>
    <row r="52" spans="1:55" ht="15" customHeight="1" x14ac:dyDescent="0.25">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5"/>
      <c r="BA52" s="34"/>
      <c r="BB52" s="34"/>
    </row>
    <row r="53" spans="1:55" x14ac:dyDescent="0.25">
      <c r="A53" s="204" t="str">
        <f>'Selected Tariff info'!C19</f>
        <v>Les dispositions régissant votre licence incluent celles présentées ci-après ainsi que les conditions du tarif homologué, incluant les Dispositions générales s'il y a lieu, telles qu’homologuées annuellement par la Commission du droit d’auteur. Si vous avez des questions ou souhaitez obtenir un exemplaire du tarif, veuillez communiquer avec nous au license@entandemlicensing.com ou au 1-866-944-6223.</v>
      </c>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row>
    <row r="54" spans="1:55" ht="21.75" customHeight="1" x14ac:dyDescent="0.25">
      <c r="A54" s="204"/>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row>
    <row r="55" spans="1:55" ht="14.1" customHeight="1" x14ac:dyDescent="0.25">
      <c r="A55" s="204"/>
      <c r="B55" s="204"/>
      <c r="C55" s="204"/>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row>
    <row r="56" spans="1:55" ht="14.1" customHeight="1" x14ac:dyDescent="0.25">
      <c r="A56" s="36">
        <v>1</v>
      </c>
      <c r="C56" s="209" t="str">
        <f>'Selected Tariff info'!C20</f>
        <v xml:space="preserve">« Vous », « votre » et « licencié » désignent la personne ou l’entreprise qui soumet le présent formulaire dans le but de soumettre un rapport en vertu du tarif applicable à leur licence SOCAN. « SOCAN » désigne la Société canadienne des auteurs, compositeurs et éditeurs de musique. « Oeuvres » désigne toute œuvre ou toutes les œuvres du répertoire de la SOCAN. </v>
      </c>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row>
    <row r="57" spans="1:55" ht="19.5" customHeight="1" x14ac:dyDescent="0.25">
      <c r="A57" s="36"/>
      <c r="B57" s="37"/>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5"/>
      <c r="AY57" s="205"/>
      <c r="AZ57" s="205"/>
      <c r="BA57" s="205"/>
      <c r="BB57" s="205"/>
      <c r="BC57" s="205"/>
    </row>
    <row r="58" spans="1:55" ht="6" customHeight="1" x14ac:dyDescent="0.25">
      <c r="A58" s="36"/>
      <c r="B58" s="37"/>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3"/>
      <c r="BA58" s="32"/>
      <c r="BB58" s="32"/>
    </row>
    <row r="59" spans="1:55" ht="15.75" x14ac:dyDescent="0.25">
      <c r="A59" s="36">
        <v>2</v>
      </c>
      <c r="B59" s="38"/>
      <c r="C59" s="207" t="str">
        <f>'Selected Tariff info'!E21</f>
        <v>Les licences pour les utilisations de musique énumérées sur le présent formulaire vous permettent d’exécuter les Oeuvres en public et/ou de les communiquer au public par voie de télécommunication par un téléphone en attente (ainsi qu’à en autoriser l’exécution) par les moyens ou dans le but décrit dans les tarifs applicables, dans l’établissement ou la salle listée sur le présent formulaire, lorsqu’applicable, en tout temps et aussi souvent que vous le souhaitez au cours de l’année visée par la licence.</v>
      </c>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7"/>
      <c r="AT59" s="207"/>
      <c r="AU59" s="207"/>
      <c r="AV59" s="207"/>
      <c r="AW59" s="207"/>
      <c r="AX59" s="207"/>
      <c r="AY59" s="207"/>
      <c r="AZ59" s="207"/>
      <c r="BA59" s="207"/>
      <c r="BB59" s="207"/>
      <c r="BC59" s="207"/>
    </row>
    <row r="60" spans="1:55" ht="8.25" customHeight="1" x14ac:dyDescent="0.25">
      <c r="A60" s="39"/>
      <c r="B60" s="37"/>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3"/>
      <c r="BA60" s="32"/>
      <c r="BB60" s="32"/>
    </row>
    <row r="61" spans="1:55" ht="15.75" x14ac:dyDescent="0.25">
      <c r="A61" s="36">
        <v>3</v>
      </c>
      <c r="B61" s="38"/>
      <c r="C61" s="208" t="str">
        <f>'Selected Tariff info'!E22</f>
        <v>Vos frais de licence sont calculés en vertu des tarifs applicables en se basant sur les informations contenues dans vos rapports ou audits les plus récents et sont sujets à des ajustements afin de concorder à tout rapport, audit ou tarif homologués subséquents. Les taxes applicables sont payables sur tous les frais de licence.</v>
      </c>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206"/>
      <c r="AY61" s="206"/>
      <c r="AZ61" s="206"/>
      <c r="BA61" s="206"/>
      <c r="BB61" s="206"/>
      <c r="BC61" s="206"/>
    </row>
    <row r="62" spans="1:55" ht="15" customHeight="1" x14ac:dyDescent="0.25">
      <c r="A62" s="39"/>
      <c r="B62" s="37"/>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c r="AP62" s="206"/>
      <c r="AQ62" s="206"/>
      <c r="AR62" s="206"/>
      <c r="AS62" s="206"/>
      <c r="AT62" s="206"/>
      <c r="AU62" s="206"/>
      <c r="AV62" s="206"/>
      <c r="AW62" s="206"/>
      <c r="AX62" s="206"/>
      <c r="AY62" s="206"/>
      <c r="AZ62" s="206"/>
      <c r="BA62" s="206"/>
      <c r="BB62" s="206"/>
      <c r="BC62" s="206"/>
    </row>
    <row r="63" spans="1:55" ht="16.899999999999999" customHeight="1" x14ac:dyDescent="0.25">
      <c r="A63" s="39"/>
      <c r="B63" s="37"/>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row>
    <row r="64" spans="1:55" ht="15" customHeight="1" x14ac:dyDescent="0.25">
      <c r="A64" s="39">
        <v>4</v>
      </c>
      <c r="B64" s="37"/>
      <c r="C64" s="208" t="str">
        <f>'Selected Tariff info'!E23</f>
        <v>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v>
      </c>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206"/>
      <c r="AQ64" s="206"/>
      <c r="AR64" s="206"/>
      <c r="AS64" s="206"/>
      <c r="AT64" s="206"/>
      <c r="AU64" s="206"/>
      <c r="AV64" s="206"/>
      <c r="AW64" s="206"/>
      <c r="AX64" s="206"/>
      <c r="AY64" s="206"/>
      <c r="AZ64" s="206"/>
      <c r="BA64" s="206"/>
      <c r="BB64" s="206"/>
      <c r="BC64" s="206"/>
    </row>
    <row r="65" spans="1:55" ht="16.5" x14ac:dyDescent="0.25">
      <c r="A65" s="39"/>
      <c r="B65" s="32"/>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row>
    <row r="66" spans="1:55" ht="8.25" customHeight="1" x14ac:dyDescent="0.25">
      <c r="A66" s="39"/>
      <c r="B66" s="32"/>
    </row>
    <row r="67" spans="1:55" ht="16.5" x14ac:dyDescent="0.25">
      <c r="A67" s="39">
        <v>5</v>
      </c>
      <c r="C67" s="205" t="str">
        <f>'Selected Tariff info'!E24</f>
        <v>La licence se renouvelle automatiquement le 1er janvier de chaque année sauf en cas de résiliation de votre part ou par la SOCAN avec une période minimale de préavis de 30 jours.</v>
      </c>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206"/>
      <c r="AP67" s="206"/>
      <c r="AQ67" s="206"/>
      <c r="AR67" s="206"/>
      <c r="AS67" s="206"/>
      <c r="AT67" s="206"/>
      <c r="AU67" s="206"/>
      <c r="AV67" s="206"/>
      <c r="AW67" s="206"/>
      <c r="AX67" s="206"/>
      <c r="AY67" s="206"/>
      <c r="AZ67" s="206"/>
      <c r="BA67" s="206"/>
      <c r="BB67" s="206"/>
      <c r="BC67" s="206"/>
    </row>
    <row r="68" spans="1:55" ht="8.25" customHeight="1" x14ac:dyDescent="0.25">
      <c r="A68" s="39"/>
    </row>
    <row r="69" spans="1:55" ht="16.5" x14ac:dyDescent="0.25">
      <c r="A69" s="39">
        <v>6</v>
      </c>
      <c r="C69" s="204" t="str">
        <f>'Selected Tariff info'!E25</f>
        <v xml:space="preserve">Vous soumettrez à Entandem le paiement des frais de licence, des taxes applicables et le rapport afférent au plus tard le 31 janvier de chaque année visée par la licence et conformément aux autres dispositions des tarifs applicables. </v>
      </c>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04"/>
      <c r="AW69" s="204"/>
      <c r="AX69" s="204"/>
      <c r="AY69" s="204"/>
      <c r="AZ69" s="204"/>
      <c r="BA69" s="204"/>
      <c r="BB69" s="204"/>
      <c r="BC69" s="204"/>
    </row>
    <row r="70" spans="1:55" ht="3.75" customHeight="1" x14ac:dyDescent="0.25">
      <c r="A70" s="39"/>
      <c r="C70" s="204"/>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4"/>
      <c r="AR70" s="204"/>
      <c r="AS70" s="204"/>
      <c r="AT70" s="204"/>
      <c r="AU70" s="204"/>
      <c r="AV70" s="204"/>
      <c r="AW70" s="204"/>
      <c r="AX70" s="204"/>
      <c r="AY70" s="204"/>
      <c r="AZ70" s="204"/>
      <c r="BA70" s="204"/>
      <c r="BB70" s="204"/>
      <c r="BC70" s="204"/>
    </row>
    <row r="71" spans="1:55" ht="16.5" x14ac:dyDescent="0.25">
      <c r="A71" s="101">
        <v>7</v>
      </c>
      <c r="C71" s="207" t="str">
        <f>'Selected Tariff info'!E26</f>
        <v>Vous devrez payer à Entandem tout montant additionnel déclaré dû (incluant les taxes applicables) résultant de tout rajustement de frais, et ce, dans les 10 jours après la réception d’une facture d’Entandem.</v>
      </c>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207"/>
      <c r="AT71" s="207"/>
      <c r="AU71" s="207"/>
      <c r="AV71" s="207"/>
      <c r="AW71" s="207"/>
      <c r="AX71" s="207"/>
      <c r="AY71" s="207"/>
      <c r="AZ71" s="207"/>
      <c r="BA71" s="207"/>
      <c r="BB71" s="207"/>
      <c r="BC71" s="207"/>
    </row>
    <row r="72" spans="1:55" ht="9" customHeight="1" x14ac:dyDescent="0.25">
      <c r="A72" s="10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c r="BA72" s="122"/>
      <c r="BB72" s="122"/>
      <c r="BC72" s="122"/>
    </row>
    <row r="73" spans="1:55" ht="15.75" x14ac:dyDescent="0.25">
      <c r="A73" s="15">
        <v>8</v>
      </c>
      <c r="C73" s="116" t="str">
        <f>'Selected Tariff info'!E27</f>
        <v>Assurez-vous de conserver toutes les informations nécessaires pour le calcul des frais de licence.</v>
      </c>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6"/>
    </row>
    <row r="74" spans="1:55" ht="4.1500000000000004" customHeight="1" x14ac:dyDescent="0.25">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row>
    <row r="75" spans="1:55" ht="14.45" customHeight="1" x14ac:dyDescent="0.25">
      <c r="A75" s="15">
        <v>9</v>
      </c>
      <c r="C75" s="116">
        <f>'Selected Tariff info'!E28</f>
        <v>0</v>
      </c>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row>
    <row r="76" spans="1:55" ht="57" customHeight="1" x14ac:dyDescent="0.25">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c r="AX76" s="116"/>
      <c r="AY76" s="116"/>
      <c r="AZ76" s="116"/>
      <c r="BA76" s="116"/>
      <c r="BB76" s="116"/>
      <c r="BC76" s="116"/>
    </row>
    <row r="77" spans="1:55" ht="15" customHeight="1" x14ac:dyDescent="0.25">
      <c r="A77" s="1"/>
      <c r="B77" s="1"/>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row>
    <row r="78" spans="1:55" ht="15" customHeight="1" x14ac:dyDescent="0.25">
      <c r="A78" s="123" t="str">
        <f>A34</f>
        <v>Entandem, 41 Valleybrook Drive, Toronto ON, M3B 2S6 | Licenciés actuels t 1.866.944.6224 | téléc. 416.442.3829 license@entandemlicensing.com</v>
      </c>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row>
  </sheetData>
  <sheetProtection algorithmName="SHA-512" hashValue="1J0E07tmyirgvNq0qKn4sc8nz2mf2aL5eHk79V23qYz3wOZCTGkKS/SqMuMaIqnQJcZeEmOKiFCv1oJTYaizKg==" saltValue="lJZiqhioDXsnDL/N4UnWOg==" spinCount="100000" sheet="1" objects="1" scenarios="1"/>
  <mergeCells count="165">
    <mergeCell ref="C69:BC70"/>
    <mergeCell ref="C71:BC71"/>
    <mergeCell ref="A23:A31"/>
    <mergeCell ref="AQ37:AT37"/>
    <mergeCell ref="AW48:BC48"/>
    <mergeCell ref="B51:BA51"/>
    <mergeCell ref="B49:AZ49"/>
    <mergeCell ref="B50:AZ50"/>
    <mergeCell ref="G45:R45"/>
    <mergeCell ref="S45:Z45"/>
    <mergeCell ref="AA45:AI45"/>
    <mergeCell ref="AW45:BC45"/>
    <mergeCell ref="AJ45:AM45"/>
    <mergeCell ref="AN43:AP43"/>
    <mergeCell ref="AQ42:AT42"/>
    <mergeCell ref="AQ43:AT43"/>
    <mergeCell ref="B44:F44"/>
    <mergeCell ref="G44:R44"/>
    <mergeCell ref="AJ44:AM44"/>
    <mergeCell ref="AW43:BC43"/>
    <mergeCell ref="B42:F42"/>
    <mergeCell ref="G42:R42"/>
    <mergeCell ref="AW46:BC46"/>
    <mergeCell ref="AJ46:AM46"/>
    <mergeCell ref="B6:BC6"/>
    <mergeCell ref="B7:BC7"/>
    <mergeCell ref="B9:BC9"/>
    <mergeCell ref="B10:BB10"/>
    <mergeCell ref="B8:BC8"/>
    <mergeCell ref="A34:AZ34"/>
    <mergeCell ref="A53:BC55"/>
    <mergeCell ref="C67:BC67"/>
    <mergeCell ref="B46:F46"/>
    <mergeCell ref="G46:R46"/>
    <mergeCell ref="AN44:AP44"/>
    <mergeCell ref="AN45:AP45"/>
    <mergeCell ref="AQ44:AT44"/>
    <mergeCell ref="AQ45:AT45"/>
    <mergeCell ref="S44:Z44"/>
    <mergeCell ref="C59:BC59"/>
    <mergeCell ref="C61:BC63"/>
    <mergeCell ref="C64:BC65"/>
    <mergeCell ref="AW47:BC47"/>
    <mergeCell ref="B47:F47"/>
    <mergeCell ref="G47:R47"/>
    <mergeCell ref="S47:Z47"/>
    <mergeCell ref="C56:BC57"/>
    <mergeCell ref="AA44:AI44"/>
    <mergeCell ref="AW41:BC41"/>
    <mergeCell ref="AQ46:AT46"/>
    <mergeCell ref="B45:F45"/>
    <mergeCell ref="AA43:AI43"/>
    <mergeCell ref="AW44:BC44"/>
    <mergeCell ref="AJ42:AM42"/>
    <mergeCell ref="AJ43:AM43"/>
    <mergeCell ref="AN42:AP42"/>
    <mergeCell ref="S42:Z42"/>
    <mergeCell ref="B43:F43"/>
    <mergeCell ref="G43:R43"/>
    <mergeCell ref="S43:Z43"/>
    <mergeCell ref="AJ40:AM40"/>
    <mergeCell ref="AJ41:AM41"/>
    <mergeCell ref="AN40:AP40"/>
    <mergeCell ref="AN41:AP41"/>
    <mergeCell ref="AQ40:AT40"/>
    <mergeCell ref="AQ41:AT41"/>
    <mergeCell ref="AA40:AI40"/>
    <mergeCell ref="C48:AT48"/>
    <mergeCell ref="S46:Z46"/>
    <mergeCell ref="AA46:AI46"/>
    <mergeCell ref="AA47:AI47"/>
    <mergeCell ref="AJ47:AM47"/>
    <mergeCell ref="AN47:AP47"/>
    <mergeCell ref="AQ47:AT47"/>
    <mergeCell ref="AN46:AP46"/>
    <mergeCell ref="AA42:AI42"/>
    <mergeCell ref="B41:F41"/>
    <mergeCell ref="G41:R41"/>
    <mergeCell ref="S41:Z41"/>
    <mergeCell ref="AA41:AI41"/>
    <mergeCell ref="AW40:BC40"/>
    <mergeCell ref="AW42:BC42"/>
    <mergeCell ref="AW39:BC39"/>
    <mergeCell ref="A35:AZ35"/>
    <mergeCell ref="B38:F38"/>
    <mergeCell ref="G38:R38"/>
    <mergeCell ref="G37:R37"/>
    <mergeCell ref="S37:Z37"/>
    <mergeCell ref="AA37:AI37"/>
    <mergeCell ref="AW37:BC37"/>
    <mergeCell ref="AJ37:AM37"/>
    <mergeCell ref="AN37:AP37"/>
    <mergeCell ref="AA39:AI39"/>
    <mergeCell ref="S39:Z39"/>
    <mergeCell ref="AJ39:AM39"/>
    <mergeCell ref="AN38:AP38"/>
    <mergeCell ref="AN39:AP39"/>
    <mergeCell ref="AQ38:AT38"/>
    <mergeCell ref="AQ39:AT39"/>
    <mergeCell ref="AJ38:AM38"/>
    <mergeCell ref="G39:R39"/>
    <mergeCell ref="B40:F40"/>
    <mergeCell ref="G40:R40"/>
    <mergeCell ref="S40:Z40"/>
    <mergeCell ref="D12:AS12"/>
    <mergeCell ref="BC23:BC35"/>
    <mergeCell ref="AW25:AZ26"/>
    <mergeCell ref="A13:A21"/>
    <mergeCell ref="K15:Y15"/>
    <mergeCell ref="K17:U17"/>
    <mergeCell ref="AK17:AP17"/>
    <mergeCell ref="T19:AE19"/>
    <mergeCell ref="AG19:AK19"/>
    <mergeCell ref="AO19:AP19"/>
    <mergeCell ref="AW19:BC19"/>
    <mergeCell ref="AT21:BC21"/>
    <mergeCell ref="I21:S21"/>
    <mergeCell ref="T21:AI21"/>
    <mergeCell ref="Y17:AD17"/>
    <mergeCell ref="AN15:BC15"/>
    <mergeCell ref="AW17:BC17"/>
    <mergeCell ref="C19:E19"/>
    <mergeCell ref="F19:O19"/>
    <mergeCell ref="P19:S19"/>
    <mergeCell ref="AQ19:AT19"/>
    <mergeCell ref="C17:J17"/>
    <mergeCell ref="AE25:AL25"/>
    <mergeCell ref="AE26:AL26"/>
    <mergeCell ref="K13:Y13"/>
    <mergeCell ref="C13:J13"/>
    <mergeCell ref="AE17:AJ17"/>
    <mergeCell ref="AQ17:AT17"/>
    <mergeCell ref="AM25:AO26"/>
    <mergeCell ref="AP25:AT26"/>
    <mergeCell ref="Z15:AM15"/>
    <mergeCell ref="C15:J15"/>
    <mergeCell ref="C25:J26"/>
    <mergeCell ref="K25:N26"/>
    <mergeCell ref="O25:R26"/>
    <mergeCell ref="S25:W26"/>
    <mergeCell ref="X25:AB26"/>
    <mergeCell ref="C73:BC73"/>
    <mergeCell ref="C75:BC77"/>
    <mergeCell ref="C32:AF32"/>
    <mergeCell ref="Y31:AO31"/>
    <mergeCell ref="AE27:AL27"/>
    <mergeCell ref="C72:BC72"/>
    <mergeCell ref="A78:BC78"/>
    <mergeCell ref="AW27:AZ27"/>
    <mergeCell ref="E29:AZ29"/>
    <mergeCell ref="AR31:AZ31"/>
    <mergeCell ref="C27:J27"/>
    <mergeCell ref="K27:N27"/>
    <mergeCell ref="O27:R27"/>
    <mergeCell ref="S27:W27"/>
    <mergeCell ref="X27:AB27"/>
    <mergeCell ref="AM27:AO27"/>
    <mergeCell ref="AP27:AT27"/>
    <mergeCell ref="F31:N31"/>
    <mergeCell ref="Q31:U31"/>
    <mergeCell ref="B37:F37"/>
    <mergeCell ref="S38:Z38"/>
    <mergeCell ref="AA38:AI38"/>
    <mergeCell ref="AW38:BC38"/>
    <mergeCell ref="B39:F39"/>
  </mergeCells>
  <conditionalFormatting sqref="B38:F38">
    <cfRule type="expression" dxfId="103" priority="141">
      <formula>ISBLANK($B$38)</formula>
    </cfRule>
  </conditionalFormatting>
  <conditionalFormatting sqref="B39:F39">
    <cfRule type="expression" dxfId="102" priority="140">
      <formula>ISBLANK($B$39)</formula>
    </cfRule>
  </conditionalFormatting>
  <conditionalFormatting sqref="B40:F40">
    <cfRule type="expression" dxfId="101" priority="139">
      <formula>ISBLANK($B$40)</formula>
    </cfRule>
  </conditionalFormatting>
  <conditionalFormatting sqref="B41:F41">
    <cfRule type="expression" dxfId="100" priority="138">
      <formula>ISBLANK($B$41)</formula>
    </cfRule>
  </conditionalFormatting>
  <conditionalFormatting sqref="B42:F42">
    <cfRule type="expression" dxfId="99" priority="137">
      <formula>ISBLANK($B$42)</formula>
    </cfRule>
  </conditionalFormatting>
  <conditionalFormatting sqref="B43:F43">
    <cfRule type="expression" dxfId="98" priority="132">
      <formula>ISBLANK($B$43)</formula>
    </cfRule>
  </conditionalFormatting>
  <conditionalFormatting sqref="B44:F44">
    <cfRule type="expression" dxfId="97" priority="131">
      <formula>ISBLANK($B$44)</formula>
    </cfRule>
  </conditionalFormatting>
  <conditionalFormatting sqref="B45:F45">
    <cfRule type="expression" dxfId="96" priority="130">
      <formula>ISBLANK($B$45)</formula>
    </cfRule>
  </conditionalFormatting>
  <conditionalFormatting sqref="B46:F46">
    <cfRule type="expression" dxfId="95" priority="129">
      <formula>ISBLANK($B$46)</formula>
    </cfRule>
  </conditionalFormatting>
  <conditionalFormatting sqref="B47:F47">
    <cfRule type="expression" dxfId="94" priority="128">
      <formula>ISBLANK($B$47)</formula>
    </cfRule>
  </conditionalFormatting>
  <conditionalFormatting sqref="C32:AF32">
    <cfRule type="containsText" dxfId="90" priority="7" operator="containsText" text="sign">
      <formula>NOT(ISERROR(SEARCH("sign",C32)))</formula>
    </cfRule>
  </conditionalFormatting>
  <conditionalFormatting sqref="C48:AT48">
    <cfRule type="containsText" dxfId="89" priority="4" operator="containsText" text="Veuillez">
      <formula>NOT(ISERROR(SEARCH("Veuillez",C48)))</formula>
    </cfRule>
    <cfRule type="containsText" dxfId="88" priority="5" operator="containsText" text="please">
      <formula>NOT(ISERROR(SEARCH("please",C48)))</formula>
    </cfRule>
  </conditionalFormatting>
  <conditionalFormatting sqref="D29">
    <cfRule type="containsText" dxfId="87" priority="182" operator="containsText" text="FALSE">
      <formula>NOT(ISERROR(SEARCH("FALSE",D29)))</formula>
    </cfRule>
  </conditionalFormatting>
  <conditionalFormatting sqref="E29">
    <cfRule type="expression" dxfId="86" priority="168">
      <formula>ISNUMBER($C$29)</formula>
    </cfRule>
  </conditionalFormatting>
  <conditionalFormatting sqref="F31:N31">
    <cfRule type="expression" dxfId="85" priority="136">
      <formula>ISBLANK($F$31)</formula>
    </cfRule>
  </conditionalFormatting>
  <conditionalFormatting sqref="F19:O19">
    <cfRule type="expression" dxfId="84" priority="173">
      <formula>ISBLANK($F$19)</formula>
    </cfRule>
  </conditionalFormatting>
  <conditionalFormatting sqref="G38:R38">
    <cfRule type="expression" dxfId="83" priority="121">
      <formula>ISBLANK($G$38)</formula>
    </cfRule>
  </conditionalFormatting>
  <conditionalFormatting sqref="G39:R39">
    <cfRule type="expression" dxfId="82" priority="120">
      <formula>ISBLANK($G$39)</formula>
    </cfRule>
  </conditionalFormatting>
  <conditionalFormatting sqref="G40:R40">
    <cfRule type="expression" dxfId="81" priority="119">
      <formula>ISBLANK($G$40)</formula>
    </cfRule>
  </conditionalFormatting>
  <conditionalFormatting sqref="G41:R41">
    <cfRule type="expression" dxfId="80" priority="118">
      <formula>ISBLANK($G$41)</formula>
    </cfRule>
  </conditionalFormatting>
  <conditionalFormatting sqref="G42:R42">
    <cfRule type="expression" dxfId="79" priority="117">
      <formula>ISBLANK($G$42)</formula>
    </cfRule>
  </conditionalFormatting>
  <conditionalFormatting sqref="G43:R43">
    <cfRule type="expression" dxfId="78" priority="116">
      <formula>ISBLANK($G$43)</formula>
    </cfRule>
  </conditionalFormatting>
  <conditionalFormatting sqref="G44:R44">
    <cfRule type="expression" dxfId="77" priority="115">
      <formula>ISBLANK($G$44)</formula>
    </cfRule>
  </conditionalFormatting>
  <conditionalFormatting sqref="G45:R45">
    <cfRule type="expression" dxfId="76" priority="114">
      <formula>ISBLANK($G$45)</formula>
    </cfRule>
  </conditionalFormatting>
  <conditionalFormatting sqref="G46:R46">
    <cfRule type="expression" dxfId="75" priority="113">
      <formula>ISBLANK($G$46)</formula>
    </cfRule>
  </conditionalFormatting>
  <conditionalFormatting sqref="G47:R47">
    <cfRule type="expression" dxfId="74" priority="112">
      <formula>ISBLANK($G$47)</formula>
    </cfRule>
  </conditionalFormatting>
  <conditionalFormatting sqref="H21">
    <cfRule type="containsText" dxfId="73" priority="167" operator="containsText" text="false">
      <formula>NOT(ISERROR(SEARCH("false",H21)))</formula>
    </cfRule>
  </conditionalFormatting>
  <conditionalFormatting sqref="K17:U17">
    <cfRule type="expression" dxfId="72" priority="178">
      <formula>ISBLANK($K$17)</formula>
    </cfRule>
  </conditionalFormatting>
  <conditionalFormatting sqref="K13:Y13">
    <cfRule type="expression" dxfId="71" priority="180">
      <formula>ISBLANK($K$13)</formula>
    </cfRule>
  </conditionalFormatting>
  <conditionalFormatting sqref="K15:Y15">
    <cfRule type="expression" dxfId="70" priority="179">
      <formula>ISBLANK($K$15)</formula>
    </cfRule>
  </conditionalFormatting>
  <conditionalFormatting sqref="Q31:U31">
    <cfRule type="expression" dxfId="67" priority="135">
      <formula>ISBLANK($Q$31)</formula>
    </cfRule>
  </conditionalFormatting>
  <conditionalFormatting sqref="S38:Z38">
    <cfRule type="expression" dxfId="66" priority="105">
      <formula>ISBLANK($S$38)</formula>
    </cfRule>
  </conditionalFormatting>
  <conditionalFormatting sqref="S39:Z39">
    <cfRule type="expression" dxfId="65" priority="104">
      <formula>ISBLANK($S$39)</formula>
    </cfRule>
  </conditionalFormatting>
  <conditionalFormatting sqref="S40:Z40">
    <cfRule type="expression" dxfId="64" priority="103">
      <formula>ISBLANK($S$40)</formula>
    </cfRule>
  </conditionalFormatting>
  <conditionalFormatting sqref="S41:Z41">
    <cfRule type="expression" dxfId="63" priority="102">
      <formula>ISBLANK($S$41)</formula>
    </cfRule>
  </conditionalFormatting>
  <conditionalFormatting sqref="S42:Z42">
    <cfRule type="expression" dxfId="62" priority="101">
      <formula>ISBLANK($S$42)</formula>
    </cfRule>
  </conditionalFormatting>
  <conditionalFormatting sqref="S43:Z43">
    <cfRule type="expression" dxfId="61" priority="100">
      <formula>ISBLANK($S$43)</formula>
    </cfRule>
  </conditionalFormatting>
  <conditionalFormatting sqref="S44:Z44">
    <cfRule type="expression" dxfId="60" priority="99">
      <formula>ISBLANK($S$44)</formula>
    </cfRule>
  </conditionalFormatting>
  <conditionalFormatting sqref="S45:Z45">
    <cfRule type="expression" dxfId="59" priority="98">
      <formula>ISBLANK($S$45)</formula>
    </cfRule>
  </conditionalFormatting>
  <conditionalFormatting sqref="S46:Z46">
    <cfRule type="expression" dxfId="58" priority="97">
      <formula>ISBLANK($S$46)</formula>
    </cfRule>
  </conditionalFormatting>
  <conditionalFormatting sqref="S47:Z47">
    <cfRule type="expression" dxfId="57" priority="96">
      <formula>ISBLANK($S$47)</formula>
    </cfRule>
  </conditionalFormatting>
  <conditionalFormatting sqref="T19:AE19">
    <cfRule type="expression" dxfId="56" priority="172">
      <formula>ISBLANK($T$19)</formula>
    </cfRule>
  </conditionalFormatting>
  <conditionalFormatting sqref="T21:AI21">
    <cfRule type="expression" dxfId="55" priority="166">
      <formula>AND(ISTEXT($H$22),ISBLANK($T$21))</formula>
    </cfRule>
  </conditionalFormatting>
  <conditionalFormatting sqref="Y17:AD17">
    <cfRule type="expression" dxfId="54" priority="176">
      <formula>ISBLANK($Y$17)</formula>
    </cfRule>
  </conditionalFormatting>
  <conditionalFormatting sqref="Y31:AO31">
    <cfRule type="expression" dxfId="53" priority="134">
      <formula>ISBLANK($Y$31)</formula>
    </cfRule>
  </conditionalFormatting>
  <conditionalFormatting sqref="AA38:AI38">
    <cfRule type="expression" dxfId="52" priority="89">
      <formula>ISBLANK($AA$38)</formula>
    </cfRule>
  </conditionalFormatting>
  <conditionalFormatting sqref="AA39:AI39">
    <cfRule type="expression" dxfId="51" priority="88">
      <formula>ISBLANK($AA$39)</formula>
    </cfRule>
  </conditionalFormatting>
  <conditionalFormatting sqref="AA40:AI40">
    <cfRule type="expression" dxfId="50" priority="87">
      <formula>ISBLANK($AA$40)</formula>
    </cfRule>
  </conditionalFormatting>
  <conditionalFormatting sqref="AA41:AI41">
    <cfRule type="expression" dxfId="49" priority="86">
      <formula>ISBLANK($AA$41)</formula>
    </cfRule>
  </conditionalFormatting>
  <conditionalFormatting sqref="AA42:AI42">
    <cfRule type="expression" dxfId="48" priority="85">
      <formula>ISBLANK($AA$42)</formula>
    </cfRule>
  </conditionalFormatting>
  <conditionalFormatting sqref="AA43:AI43">
    <cfRule type="expression" dxfId="47" priority="84">
      <formula>ISBLANK($AA$43)</formula>
    </cfRule>
  </conditionalFormatting>
  <conditionalFormatting sqref="AA44:AI44">
    <cfRule type="expression" dxfId="46" priority="83">
      <formula>ISBLANK($AA$44)</formula>
    </cfRule>
  </conditionalFormatting>
  <conditionalFormatting sqref="AA45:AI45">
    <cfRule type="expression" dxfId="45" priority="82">
      <formula>ISBLANK($AA$45)</formula>
    </cfRule>
  </conditionalFormatting>
  <conditionalFormatting sqref="AA46:AI46">
    <cfRule type="expression" dxfId="44" priority="81">
      <formula>ISBLANK($AA$46)</formula>
    </cfRule>
  </conditionalFormatting>
  <conditionalFormatting sqref="AA47:AI47">
    <cfRule type="expression" dxfId="43" priority="80">
      <formula>ISBLANK($AA$47)</formula>
    </cfRule>
  </conditionalFormatting>
  <conditionalFormatting sqref="AE27:AL27">
    <cfRule type="containsText" dxfId="40" priority="1" operator="containsText" text="er">
      <formula>NOT(ISERROR(SEARCH("er",AE27)))</formula>
    </cfRule>
  </conditionalFormatting>
  <conditionalFormatting sqref="AG19:AK19">
    <cfRule type="expression" dxfId="39" priority="171">
      <formula>ISBLANK($AG$19)</formula>
    </cfRule>
  </conditionalFormatting>
  <conditionalFormatting sqref="AJ38">
    <cfRule type="expression" dxfId="38" priority="23">
      <formula>ISBLANK($AJ$38)</formula>
    </cfRule>
  </conditionalFormatting>
  <conditionalFormatting sqref="AJ39">
    <cfRule type="expression" dxfId="37" priority="22">
      <formula>ISBLANK($AJ$39)</formula>
    </cfRule>
  </conditionalFormatting>
  <conditionalFormatting sqref="AJ40">
    <cfRule type="expression" dxfId="36" priority="21">
      <formula>ISBLANK($AJ$40)</formula>
    </cfRule>
  </conditionalFormatting>
  <conditionalFormatting sqref="AJ41">
    <cfRule type="expression" dxfId="35" priority="20">
      <formula>ISBLANK($AJ$41)</formula>
    </cfRule>
  </conditionalFormatting>
  <conditionalFormatting sqref="AJ42">
    <cfRule type="expression" dxfId="34" priority="19">
      <formula>ISBLANK($AJ$42)</formula>
    </cfRule>
  </conditionalFormatting>
  <conditionalFormatting sqref="AJ43">
    <cfRule type="expression" dxfId="33" priority="18">
      <formula>ISBLANK($AJ$43)</formula>
    </cfRule>
  </conditionalFormatting>
  <conditionalFormatting sqref="AJ44">
    <cfRule type="expression" dxfId="32" priority="17">
      <formula>ISBLANK($AJ$44)</formula>
    </cfRule>
  </conditionalFormatting>
  <conditionalFormatting sqref="AJ45">
    <cfRule type="expression" dxfId="31" priority="16">
      <formula>ISBLANK($AJ$45)</formula>
    </cfRule>
  </conditionalFormatting>
  <conditionalFormatting sqref="AJ46">
    <cfRule type="expression" dxfId="30" priority="15">
      <formula>ISBLANK($AJ$46)</formula>
    </cfRule>
  </conditionalFormatting>
  <conditionalFormatting sqref="AJ47">
    <cfRule type="expression" dxfId="29" priority="14">
      <formula>ISBLANK($AJ$47)</formula>
    </cfRule>
  </conditionalFormatting>
  <conditionalFormatting sqref="AK17:AP17">
    <cfRule type="expression" dxfId="28" priority="175">
      <formula>ISBLANK($AK$17)</formula>
    </cfRule>
  </conditionalFormatting>
  <conditionalFormatting sqref="AN38:AP38">
    <cfRule type="expression" dxfId="27" priority="73">
      <formula>ISNUMBER($BF$38)</formula>
    </cfRule>
  </conditionalFormatting>
  <conditionalFormatting sqref="AN39:AP39">
    <cfRule type="expression" dxfId="26" priority="71">
      <formula>ISNUMBER($BF$39)</formula>
    </cfRule>
  </conditionalFormatting>
  <conditionalFormatting sqref="AN40:AP40">
    <cfRule type="expression" dxfId="25" priority="70">
      <formula>ISNUMBER($BF$40)</formula>
    </cfRule>
  </conditionalFormatting>
  <conditionalFormatting sqref="AN41:AP41">
    <cfRule type="expression" dxfId="24" priority="69">
      <formula>ISNUMBER($BF$41)</formula>
    </cfRule>
  </conditionalFormatting>
  <conditionalFormatting sqref="AN42:AP42">
    <cfRule type="expression" dxfId="23" priority="68">
      <formula>ISNUMBER($BF$42)</formula>
    </cfRule>
  </conditionalFormatting>
  <conditionalFormatting sqref="AN43:AP43">
    <cfRule type="expression" dxfId="22" priority="67">
      <formula>ISNUMBER($BF$43)</formula>
    </cfRule>
  </conditionalFormatting>
  <conditionalFormatting sqref="AN44:AP44">
    <cfRule type="expression" dxfId="21" priority="66">
      <formula>ISNUMBER($BF$44)</formula>
    </cfRule>
  </conditionalFormatting>
  <conditionalFormatting sqref="AN45:AP45">
    <cfRule type="expression" dxfId="20" priority="65">
      <formula>ISNUMBER($BF$45)</formula>
    </cfRule>
  </conditionalFormatting>
  <conditionalFormatting sqref="AN46:AP46">
    <cfRule type="expression" dxfId="19" priority="64">
      <formula>ISNUMBER($BF$46)</formula>
    </cfRule>
  </conditionalFormatting>
  <conditionalFormatting sqref="AN47:AP47">
    <cfRule type="expression" dxfId="18" priority="63">
      <formula>ISNUMBER($BF$47)</formula>
    </cfRule>
  </conditionalFormatting>
  <conditionalFormatting sqref="AN15:BC15">
    <cfRule type="expression" dxfId="17" priority="177">
      <formula>ISBLANK($AN$15)</formula>
    </cfRule>
  </conditionalFormatting>
  <conditionalFormatting sqref="AO19:AP19">
    <cfRule type="expression" dxfId="16" priority="170">
      <formula>ISBLANK($AO$19)</formula>
    </cfRule>
  </conditionalFormatting>
  <conditionalFormatting sqref="AQ38:AT38">
    <cfRule type="expression" dxfId="15" priority="72">
      <formula>ISNUMBER($BG$38)</formula>
    </cfRule>
  </conditionalFormatting>
  <conditionalFormatting sqref="AQ39:AT39">
    <cfRule type="expression" dxfId="14" priority="56">
      <formula>ISNUMBER($BG$39)</formula>
    </cfRule>
  </conditionalFormatting>
  <conditionalFormatting sqref="AQ40:AT40">
    <cfRule type="expression" dxfId="13" priority="55">
      <formula>ISNUMBER($BG$40)</formula>
    </cfRule>
  </conditionalFormatting>
  <conditionalFormatting sqref="AQ41:AT41">
    <cfRule type="expression" dxfId="12" priority="54">
      <formula>ISNUMBER($BG$41)</formula>
    </cfRule>
  </conditionalFormatting>
  <conditionalFormatting sqref="AQ42:AT42">
    <cfRule type="expression" dxfId="11" priority="53">
      <formula>ISNUMBER($BG$42)</formula>
    </cfRule>
  </conditionalFormatting>
  <conditionalFormatting sqref="AQ43:AT43">
    <cfRule type="expression" dxfId="10" priority="52">
      <formula>ISNUMBER($BG$43)</formula>
    </cfRule>
  </conditionalFormatting>
  <conditionalFormatting sqref="AQ44:AT44">
    <cfRule type="expression" dxfId="9" priority="51">
      <formula>ISNUMBER($BG$44)</formula>
    </cfRule>
  </conditionalFormatting>
  <conditionalFormatting sqref="AQ45:AT45">
    <cfRule type="expression" dxfId="8" priority="50">
      <formula>ISNUMBER($BG$45)</formula>
    </cfRule>
  </conditionalFormatting>
  <conditionalFormatting sqref="AQ46:AT46">
    <cfRule type="expression" dxfId="7" priority="49">
      <formula>ISNUMBER($BG$46)</formula>
    </cfRule>
  </conditionalFormatting>
  <conditionalFormatting sqref="AQ47:AT47">
    <cfRule type="expression" dxfId="6" priority="48">
      <formula>ISNUMBER($BG$47)</formula>
    </cfRule>
  </conditionalFormatting>
  <conditionalFormatting sqref="AR31">
    <cfRule type="expression" dxfId="5" priority="133">
      <formula>ISBLANK($AR$31)</formula>
    </cfRule>
  </conditionalFormatting>
  <conditionalFormatting sqref="AW17:BC17">
    <cfRule type="expression" dxfId="4" priority="174">
      <formula>ISBLANK($AW$17)</formula>
    </cfRule>
  </conditionalFormatting>
  <conditionalFormatting sqref="AW19:BC19">
    <cfRule type="expression" dxfId="3" priority="169">
      <formula>ISBLANK($AW$19)</formula>
    </cfRule>
  </conditionalFormatting>
  <conditionalFormatting sqref="AW38:BC47">
    <cfRule type="containsText" dxfId="2" priority="3" operator="containsText" text="Veuillez">
      <formula>NOT(ISERROR(SEARCH("Veuillez",AW38)))</formula>
    </cfRule>
    <cfRule type="containsText" dxfId="1" priority="6" operator="containsText" text="please">
      <formula>NOT(ISERROR(SEARCH("please",AW38)))</formula>
    </cfRule>
  </conditionalFormatting>
  <conditionalFormatting sqref="AW48:BC48">
    <cfRule type="containsText" dxfId="0" priority="2" operator="containsText" text="er">
      <formula>NOT(ISERROR(SEARCH("er",AW48)))</formula>
    </cfRule>
  </conditionalFormatting>
  <dataValidations disablePrompts="1" count="4">
    <dataValidation type="list" allowBlank="1" showInputMessage="1" showErrorMessage="1" error="Please select the province to automatically calculate the tax rate.  _x000a__x000a_Veuillez sélectionner la province pour calculer automaticquement le taux de taxes.  " prompt="Please select the province to automatically calculate the tax rate.  _x000a__x000a_Veuillez sélectionner la province pour calculer automaticquement le taux de taxes.  " sqref="AO19:AP19" xr:uid="{00000000-0002-0000-0000-000000000000}">
      <formula1>Prov</formula1>
    </dataValidation>
    <dataValidation type="custom" errorStyle="warning" allowBlank="1" showInputMessage="1" showErrorMessage="1" error="Please enter valid email address.  _x000a__x000a_Veuillez entrer une adresse courriel valide.  " prompt="Please enter valid email address.  _x000a__x000a_Veuillez entrer une adresse courriel valide.  " sqref="F19:O19" xr:uid="{00000000-0002-0000-0000-000001000000}">
      <formula1>SEARCH(".",F19,(SEARCH("@",F19,1))+2)</formula1>
    </dataValidation>
    <dataValidation type="list" allowBlank="1" showInputMessage="1" showErrorMessage="1" sqref="AJ38:AJ47" xr:uid="{00000000-0002-0000-0000-000002000000}">
      <formula1>INDIRECT($AJ$36)</formula1>
    </dataValidation>
    <dataValidation type="decimal" operator="greaterThan" allowBlank="1" showInputMessage="1" showErrorMessage="1" sqref="AN38:AT47" xr:uid="{00000000-0002-0000-0000-000003000000}">
      <formula1>-1000000</formula1>
    </dataValidation>
  </dataValidations>
  <pageMargins left="0.31496062992126" right="0.31496062992126" top="0.59055118110236204" bottom="0.47244094488188998" header="0.31496062992126" footer="0.31496062992126"/>
  <pageSetup scale="94" orientation="landscape" horizontalDpi="1200" verticalDpi="1200" r:id="rId1"/>
  <headerFooter>
    <oddHeader>&amp;R&amp;G</oddHeader>
    <oddFooter>&amp;R&amp;K00+000&amp;[Pictu</oddFooter>
    <evenFooter>&amp;C&amp;"-,Bold"For more than 16 concerts, please use extra forms</evenFooter>
    <firstFooter xml:space="preserve">&amp;C&amp;"Arial Narrow,Regular"&amp;10SOCAN Licensing, 41 Valleybrook Drive, Toronto ON, M3B 2S6 | Current accounts t 1.866.944.6223 (when prompted, select 3 &amp; 2) | f 416.442.3829 licence@socan.caFirst time licensees t 1.866.944.6210 | f 514.844.4560       </firstFooter>
  </headerFooter>
  <rowBreaks count="2" manualBreakCount="2">
    <brk id="35" max="16383" man="1"/>
    <brk id="50"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7" r:id="rId5" name="List Box 3">
              <controlPr locked="0" defaultSize="0" autoLine="0" autoPict="0">
                <anchor>
                  <from>
                    <xdr:col>0</xdr:col>
                    <xdr:colOff>47625</xdr:colOff>
                    <xdr:row>1</xdr:row>
                    <xdr:rowOff>57150</xdr:rowOff>
                  </from>
                  <to>
                    <xdr:col>4</xdr:col>
                    <xdr:colOff>0</xdr:colOff>
                    <xdr:row>2</xdr:row>
                    <xdr:rowOff>171450</xdr:rowOff>
                  </to>
                </anchor>
              </controlPr>
            </control>
          </mc:Choice>
        </mc:AlternateContent>
        <mc:AlternateContent xmlns:mc="http://schemas.openxmlformats.org/markup-compatibility/2006">
          <mc:Choice Requires="x14">
            <control shapeId="1034" r:id="rId6" name="Check Box 10">
              <controlPr locked="0" defaultSize="0" autoFill="0" autoLine="0" autoPict="0">
                <anchor moveWithCells="1">
                  <from>
                    <xdr:col>27</xdr:col>
                    <xdr:colOff>0</xdr:colOff>
                    <xdr:row>12</xdr:row>
                    <xdr:rowOff>0</xdr:rowOff>
                  </from>
                  <to>
                    <xdr:col>29</xdr:col>
                    <xdr:colOff>0</xdr:colOff>
                    <xdr:row>14</xdr:row>
                    <xdr:rowOff>0</xdr:rowOff>
                  </to>
                </anchor>
              </controlPr>
            </control>
          </mc:Choice>
        </mc:AlternateContent>
        <mc:AlternateContent xmlns:mc="http://schemas.openxmlformats.org/markup-compatibility/2006">
          <mc:Choice Requires="x14">
            <control shapeId="1038" r:id="rId7" name="Check Box 14">
              <controlPr locked="0" defaultSize="0" autoFill="0" autoLine="0" autoPict="0">
                <anchor moveWithCells="1">
                  <from>
                    <xdr:col>6</xdr:col>
                    <xdr:colOff>161925</xdr:colOff>
                    <xdr:row>19</xdr:row>
                    <xdr:rowOff>38100</xdr:rowOff>
                  </from>
                  <to>
                    <xdr:col>8</xdr:col>
                    <xdr:colOff>47625</xdr:colOff>
                    <xdr:row>21</xdr:row>
                    <xdr:rowOff>47625</xdr:rowOff>
                  </to>
                </anchor>
              </controlPr>
            </control>
          </mc:Choice>
        </mc:AlternateContent>
        <mc:AlternateContent xmlns:mc="http://schemas.openxmlformats.org/markup-compatibility/2006">
          <mc:Choice Requires="x14">
            <control shapeId="1055" r:id="rId8" name="Check Box 31">
              <controlPr locked="0" defaultSize="0" autoFill="0" autoLine="0" autoPict="0">
                <anchor moveWithCells="1">
                  <from>
                    <xdr:col>2</xdr:col>
                    <xdr:colOff>142875</xdr:colOff>
                    <xdr:row>27</xdr:row>
                    <xdr:rowOff>171450</xdr:rowOff>
                  </from>
                  <to>
                    <xdr:col>4</xdr:col>
                    <xdr:colOff>28575</xdr:colOff>
                    <xdr:row>29</xdr:row>
                    <xdr:rowOff>19050</xdr:rowOff>
                  </to>
                </anchor>
              </controlPr>
            </control>
          </mc:Choice>
        </mc:AlternateContent>
        <mc:AlternateContent xmlns:mc="http://schemas.openxmlformats.org/markup-compatibility/2006">
          <mc:Choice Requires="x14">
            <control shapeId="1063" r:id="rId9" name="List Box 39">
              <controlPr locked="0" defaultSize="0" autoLine="0" autoPict="0">
                <anchor>
                  <from>
                    <xdr:col>8</xdr:col>
                    <xdr:colOff>38100</xdr:colOff>
                    <xdr:row>1</xdr:row>
                    <xdr:rowOff>57150</xdr:rowOff>
                  </from>
                  <to>
                    <xdr:col>39</xdr:col>
                    <xdr:colOff>447675</xdr:colOff>
                    <xdr:row>4</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5" id="{172159EB-4B36-44DB-9799-D89410012BE1}">
            <xm:f>'Selected Tariff info'!$D$3="Show Qtly table"</xm:f>
            <x14:dxf>
              <font>
                <color auto="1"/>
              </font>
            </x14:dxf>
          </x14:cfRule>
          <xm:sqref>C23</xm:sqref>
        </x14:conditionalFormatting>
        <x14:conditionalFormatting xmlns:xm="http://schemas.microsoft.com/office/excel/2006/main">
          <x14:cfRule type="expression" priority="183" id="{8466CBDB-157E-47EF-8125-C831B3934773}">
            <xm:f>'Selected Tariff info'!$D$3="Show Qtly table"</xm:f>
            <x14:dxf>
              <font>
                <color theme="1"/>
              </font>
              <fill>
                <patternFill>
                  <bgColor theme="9" tint="0.39994506668294322"/>
                </patternFill>
              </fill>
              <border>
                <left style="thin">
                  <color auto="1"/>
                </left>
                <right style="thin">
                  <color auto="1"/>
                </right>
                <top style="thin">
                  <color auto="1"/>
                </top>
                <bottom style="thin">
                  <color auto="1"/>
                </bottom>
                <vertical/>
                <horizontal/>
              </border>
            </x14:dxf>
          </x14:cfRule>
          <xm:sqref>C25:AB26</xm:sqref>
        </x14:conditionalFormatting>
        <x14:conditionalFormatting xmlns:xm="http://schemas.microsoft.com/office/excel/2006/main">
          <x14:cfRule type="expression" priority="184" id="{BB5B452C-C5D0-42AC-9AD2-44AFA2E96091}">
            <xm:f>'Selected Tariff info'!$D$3="Show Qtly table"</xm:f>
            <x14:dxf>
              <font>
                <color theme="1"/>
              </font>
              <border>
                <left style="thin">
                  <color auto="1"/>
                </left>
                <right style="thin">
                  <color auto="1"/>
                </right>
                <top style="thin">
                  <color auto="1"/>
                </top>
                <bottom style="thin">
                  <color auto="1"/>
                </bottom>
                <vertical/>
                <horizontal/>
              </border>
            </x14:dxf>
          </x14:cfRule>
          <xm:sqref>C27:AB27</xm:sqref>
        </x14:conditionalFormatting>
        <x14:conditionalFormatting xmlns:xm="http://schemas.microsoft.com/office/excel/2006/main">
          <x14:cfRule type="expression" priority="187" id="{73C4D407-F5ED-4587-AE10-6B7416212892}">
            <xm:f>Language!$G$2="french"</xm:f>
            <x14:dxf>
              <numFmt numFmtId="172" formatCode="#,##0.00\ [$$-C0C]"/>
            </x14:dxf>
          </x14:cfRule>
          <x14:cfRule type="expression" priority="186" id="{58227C3B-F75D-442C-9E70-276292755D8D}">
            <xm:f>Language!$G$2="English"</xm:f>
            <x14:dxf>
              <numFmt numFmtId="171" formatCode="&quot;$&quot;#,##0.00"/>
            </x14:dxf>
          </x14:cfRule>
          <xm:sqref>K27:AB27</xm:sqref>
        </x14:conditionalFormatting>
        <x14:conditionalFormatting xmlns:xm="http://schemas.microsoft.com/office/excel/2006/main">
          <x14:cfRule type="expression" priority="189" id="{41C8930A-9CFB-4759-A99A-0A5B0464321D}">
            <xm:f>Language!$G$2="French"</xm:f>
            <x14:dxf>
              <numFmt numFmtId="172" formatCode="#,##0.00\ [$$-C0C]"/>
            </x14:dxf>
          </x14:cfRule>
          <x14:cfRule type="expression" priority="188" id="{AA8DCE9B-FB12-43F7-BE6C-43E7B59C3DC5}">
            <xm:f>Language!$G$2="English"</xm:f>
            <x14:dxf>
              <numFmt numFmtId="171" formatCode="&quot;$&quot;#,##0.00"/>
            </x14:dxf>
          </x14:cfRule>
          <xm:sqref>AE27 AM27:AW27 BA27:BB27 AN38:BC47 AW48:BC48</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promptTitle="Was admission charged?" prompt="If Admission was charged, please indicate &quot;Yes&quot; and provide the Gross Ticket Sales (A) to calculate the license fee._x000a__x000a_If Admission was NOT charged, please indicate &quot;Yes&quot; and provide the Fees Paid to the performers (B) to calculate the license fee." xr:uid="{00000000-0002-0000-0000-000004000000}">
          <x14:formula1>
            <xm:f>INDIRECT('page2 translations'!$C$1)</xm:f>
          </x14:formula1>
          <xm:sqref>AJ38:AJ47</xm:sqref>
        </x14:dataValidation>
        <x14:dataValidation type="custom" allowBlank="1" showInputMessage="1" showErrorMessage="1" error="Please enter vailid zip or postal code.  _x000a__x000a_Veuillez entrer un code postal valide.  " prompt="Please enter valid zip or postal code.  _x000a__x000a_Veuillez entrer un code postal valide.  " xr:uid="{00000000-0002-0000-0000-000005000000}">
          <x14:formula1>
            <xm:f>'PostalCode validation'!F2=0</xm:f>
          </x14:formula1>
          <xm:sqref>AW19:BC19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34998626667073579"/>
  </sheetPr>
  <dimension ref="A1:X16"/>
  <sheetViews>
    <sheetView topLeftCell="A2" workbookViewId="0">
      <selection activeCell="B14" sqref="B14"/>
    </sheetView>
  </sheetViews>
  <sheetFormatPr defaultRowHeight="15" x14ac:dyDescent="0.25"/>
  <cols>
    <col min="1" max="1" width="22.5703125" bestFit="1" customWidth="1"/>
    <col min="2" max="4" width="14.7109375" customWidth="1"/>
    <col min="5" max="5" width="10.5703125" bestFit="1" customWidth="1"/>
    <col min="6" max="7" width="14.7109375" customWidth="1"/>
    <col min="9" max="9" width="11.28515625" bestFit="1" customWidth="1"/>
    <col min="16" max="16" width="1.7109375" customWidth="1"/>
  </cols>
  <sheetData>
    <row r="1" spans="1:24" x14ac:dyDescent="0.25">
      <c r="A1" t="s">
        <v>52</v>
      </c>
      <c r="B1" s="8" t="str">
        <f>Language!G2</f>
        <v>French</v>
      </c>
      <c r="C1" s="8"/>
      <c r="I1" t="s">
        <v>259</v>
      </c>
      <c r="J1">
        <v>1</v>
      </c>
    </row>
    <row r="2" spans="1:24" x14ac:dyDescent="0.25">
      <c r="A2" t="s">
        <v>53</v>
      </c>
      <c r="B2" t="str">
        <f>'Selected Tariff info'!C3</f>
        <v>4B3</v>
      </c>
      <c r="C2" t="str">
        <f>HLOOKUP(B2,'Tariffs Info'!C4:F12,9,FALSE)</f>
        <v>Annual Calculation</v>
      </c>
      <c r="I2" t="s">
        <v>260</v>
      </c>
      <c r="J2">
        <v>2</v>
      </c>
    </row>
    <row r="3" spans="1:24" x14ac:dyDescent="0.25">
      <c r="A3" t="s">
        <v>261</v>
      </c>
      <c r="B3" s="55">
        <f>VLOOKUP($B$2,Tariffs!$C:$J,7,FALSE)</f>
        <v>9.5999999999999992E-3</v>
      </c>
      <c r="D3" s="24"/>
      <c r="I3" t="s">
        <v>262</v>
      </c>
      <c r="J3">
        <v>1</v>
      </c>
    </row>
    <row r="4" spans="1:24" x14ac:dyDescent="0.25">
      <c r="A4" t="s">
        <v>23</v>
      </c>
      <c r="C4" s="24">
        <f>F4/B3</f>
        <v>3645.8333333333335</v>
      </c>
      <c r="D4" s="24">
        <f>F4/B3</f>
        <v>3645.8333333333335</v>
      </c>
      <c r="F4" s="54">
        <f>VLOOKUP($B$2,Tariffs!$C:$J,8,FALSE)</f>
        <v>35</v>
      </c>
      <c r="I4" t="s">
        <v>263</v>
      </c>
      <c r="J4">
        <v>1</v>
      </c>
    </row>
    <row r="5" spans="1:24" ht="90" x14ac:dyDescent="0.25">
      <c r="A5" s="57" t="s">
        <v>264</v>
      </c>
      <c r="B5" s="56" t="s">
        <v>265</v>
      </c>
      <c r="C5" s="56" t="s">
        <v>266</v>
      </c>
      <c r="D5" s="56" t="s">
        <v>267</v>
      </c>
      <c r="E5" s="56" t="s">
        <v>91</v>
      </c>
      <c r="F5" s="56" t="s">
        <v>90</v>
      </c>
      <c r="G5" s="56" t="s">
        <v>268</v>
      </c>
      <c r="I5" s="56" t="s">
        <v>269</v>
      </c>
      <c r="J5" s="56" t="s">
        <v>270</v>
      </c>
      <c r="K5" s="56" t="s">
        <v>271</v>
      </c>
      <c r="L5" s="56" t="s">
        <v>272</v>
      </c>
      <c r="M5" s="56" t="s">
        <v>273</v>
      </c>
      <c r="N5" s="56" t="s">
        <v>274</v>
      </c>
      <c r="O5" s="56" t="s">
        <v>275</v>
      </c>
      <c r="Q5" s="56" t="s">
        <v>269</v>
      </c>
      <c r="R5" s="56" t="s">
        <v>270</v>
      </c>
      <c r="S5" s="56" t="s">
        <v>271</v>
      </c>
      <c r="T5" s="56" t="s">
        <v>272</v>
      </c>
      <c r="U5" s="56" t="s">
        <v>273</v>
      </c>
      <c r="V5" s="56" t="s">
        <v>276</v>
      </c>
      <c r="W5" s="56" t="s">
        <v>277</v>
      </c>
      <c r="X5" s="56" t="s">
        <v>278</v>
      </c>
    </row>
    <row r="6" spans="1:24" x14ac:dyDescent="0.25">
      <c r="A6">
        <v>1</v>
      </c>
      <c r="B6">
        <f>IF(OR('4A1 4A2 4B1 4B3 Form'!AJ38="Yes",'4A1 4A2 4B1 4B3 Form'!AJ38="oui"),1,IF(OR('4A1 4A2 4B1 4B3 Form'!AJ38="No",'4A1 4A2 4B1 4B3 Form'!AJ38="Non"),2,0))</f>
        <v>0</v>
      </c>
      <c r="C6">
        <f>'4A1 4A2 4B1 4B3 Form'!AN38</f>
        <v>0</v>
      </c>
      <c r="D6">
        <f>'4A1 4A2 4B1 4B3 Form'!AQ38</f>
        <v>6920</v>
      </c>
      <c r="E6" s="24">
        <f t="shared" ref="E6:E15" si="0">IF(AND(SUM(C$16:D$16)&gt;C$4,$B6=1),C6*$B$3,IF(AND($B6=2,SUM(C$16:D$16)&gt;D$4),D6*$B$3,IF(AND($B6=1,SUM(C$16:D$16)&gt;D$4),C6*$B$3,0)))</f>
        <v>0</v>
      </c>
      <c r="F6" s="54">
        <f t="shared" ref="F6:F15" si="1">IF($B6=1,IF($C6&lt;C$4,$F$4,$C6*$B$3),IF($B6=2,IF($D6&lt;D$4,$F$4,$B$3*$D6),0))</f>
        <v>0</v>
      </c>
      <c r="G6" s="24">
        <f t="shared" ref="G6:G15" si="2">IF($C$2="Per Event Calculation",F6,IF(B6=1,C6*$B$3,IF(B6=2,D6*$B$3,0)))</f>
        <v>0</v>
      </c>
      <c r="I6" s="87" t="b">
        <f>ISBLANK('4A1 4A2 4B1 4B3 Form'!B38)</f>
        <v>1</v>
      </c>
      <c r="J6" s="87" t="b">
        <f>ISBLANK('4A1 4A2 4B1 4B3 Form'!G38)</f>
        <v>1</v>
      </c>
      <c r="K6" s="87" t="b">
        <f>ISBLANK('4A1 4A2 4B1 4B3 Form'!S38)</f>
        <v>1</v>
      </c>
      <c r="L6" s="87" t="b">
        <f>ISBLANK('4A1 4A2 4B1 4B3 Form'!AA38)</f>
        <v>1</v>
      </c>
      <c r="M6" s="87" t="b">
        <f>ISBLANK('4A1 4A2 4B1 4B3 Form'!AJ38)</f>
        <v>1</v>
      </c>
      <c r="N6" s="87" t="b">
        <f>ISBLANK('4A1 4A2 4B1 4B3 Form'!AN38)</f>
        <v>1</v>
      </c>
      <c r="O6" s="87" t="b">
        <f>ISBLANK('4A1 4A2 4B1 4B3 Form'!AQ38)</f>
        <v>0</v>
      </c>
      <c r="Q6">
        <f t="shared" ref="Q6:Q15" si="3">IF(I6=TRUE,0,1)</f>
        <v>0</v>
      </c>
      <c r="R6">
        <f t="shared" ref="R6:R15" si="4">IF(J6=TRUE,0,1)</f>
        <v>0</v>
      </c>
      <c r="S6">
        <f t="shared" ref="S6:S15" si="5">IF(K6=TRUE,0,1)</f>
        <v>0</v>
      </c>
      <c r="T6">
        <f t="shared" ref="T6:T15" si="6">IF(L6=TRUE,0,1)</f>
        <v>0</v>
      </c>
      <c r="U6">
        <f t="shared" ref="U6:U15" si="7">IF(M6=TRUE,0,1)</f>
        <v>0</v>
      </c>
      <c r="V6">
        <f>IF(AND(B6=1,N6=FALSE),1,IF(AND(B6=2,O6=FALSE),1,0))</f>
        <v>0</v>
      </c>
      <c r="W6">
        <f>SUM(Q6:V6)</f>
        <v>0</v>
      </c>
      <c r="X6" t="str">
        <f>IF(W6=0,"",IF(AND(W6&gt;0,W6=6),"","error"))</f>
        <v/>
      </c>
    </row>
    <row r="7" spans="1:24" x14ac:dyDescent="0.25">
      <c r="A7">
        <v>2</v>
      </c>
      <c r="B7">
        <f>IF(OR('4A1 4A2 4B1 4B3 Form'!AJ39="Yes",'4A1 4A2 4B1 4B3 Form'!AJ39="oui"),1,IF(OR('4A1 4A2 4B1 4B3 Form'!AJ39="No",'4A1 4A2 4B1 4B3 Form'!AJ39="Non"),2,0))</f>
        <v>0</v>
      </c>
      <c r="C7">
        <f>'4A1 4A2 4B1 4B3 Form'!AN39</f>
        <v>0</v>
      </c>
      <c r="D7">
        <f>'4A1 4A2 4B1 4B3 Form'!AQ39</f>
        <v>0</v>
      </c>
      <c r="E7" s="24">
        <f t="shared" si="0"/>
        <v>0</v>
      </c>
      <c r="F7" s="54">
        <f t="shared" si="1"/>
        <v>0</v>
      </c>
      <c r="G7" s="24">
        <f t="shared" si="2"/>
        <v>0</v>
      </c>
      <c r="I7" s="87" t="b">
        <f>ISBLANK('4A1 4A2 4B1 4B3 Form'!B39)</f>
        <v>1</v>
      </c>
      <c r="J7" s="87" t="b">
        <f>ISBLANK('4A1 4A2 4B1 4B3 Form'!G39)</f>
        <v>1</v>
      </c>
      <c r="K7" s="87" t="b">
        <f>ISBLANK('4A1 4A2 4B1 4B3 Form'!S39)</f>
        <v>1</v>
      </c>
      <c r="L7" s="87" t="b">
        <f>ISBLANK('4A1 4A2 4B1 4B3 Form'!AA39)</f>
        <v>1</v>
      </c>
      <c r="M7" s="87" t="b">
        <f>ISBLANK('4A1 4A2 4B1 4B3 Form'!AJ39)</f>
        <v>1</v>
      </c>
      <c r="N7" s="87" t="b">
        <f>ISBLANK('4A1 4A2 4B1 4B3 Form'!AN39)</f>
        <v>1</v>
      </c>
      <c r="O7" s="87" t="b">
        <f>ISBLANK('4A1 4A2 4B1 4B3 Form'!AQ39)</f>
        <v>1</v>
      </c>
      <c r="Q7">
        <f t="shared" si="3"/>
        <v>0</v>
      </c>
      <c r="R7">
        <f t="shared" si="4"/>
        <v>0</v>
      </c>
      <c r="S7">
        <f t="shared" si="5"/>
        <v>0</v>
      </c>
      <c r="T7">
        <f t="shared" si="6"/>
        <v>0</v>
      </c>
      <c r="U7">
        <f t="shared" si="7"/>
        <v>0</v>
      </c>
      <c r="V7">
        <f t="shared" ref="V7:V15" si="8">IF(AND(B7=1,N7=FALSE),1,IF(AND(B7=2,O7=FALSE),1,0))</f>
        <v>0</v>
      </c>
      <c r="W7">
        <f t="shared" ref="W7:W15" si="9">SUM(Q7:V7)</f>
        <v>0</v>
      </c>
      <c r="X7" t="str">
        <f t="shared" ref="X7:X15" si="10">IF(W7=0,"",IF(AND(W7&gt;0,W7=6),"","error"))</f>
        <v/>
      </c>
    </row>
    <row r="8" spans="1:24" x14ac:dyDescent="0.25">
      <c r="A8">
        <v>3</v>
      </c>
      <c r="B8">
        <f>IF(OR('4A1 4A2 4B1 4B3 Form'!AJ40="Yes",'4A1 4A2 4B1 4B3 Form'!AJ40="oui"),1,IF(OR('4A1 4A2 4B1 4B3 Form'!AJ40="No",'4A1 4A2 4B1 4B3 Form'!AJ40="Non"),2,0))</f>
        <v>0</v>
      </c>
      <c r="C8">
        <f>'4A1 4A2 4B1 4B3 Form'!AN40</f>
        <v>0</v>
      </c>
      <c r="D8">
        <f>'4A1 4A2 4B1 4B3 Form'!AQ40</f>
        <v>0</v>
      </c>
      <c r="E8" s="24">
        <f t="shared" si="0"/>
        <v>0</v>
      </c>
      <c r="F8" s="54">
        <f t="shared" si="1"/>
        <v>0</v>
      </c>
      <c r="G8" s="24">
        <f t="shared" si="2"/>
        <v>0</v>
      </c>
      <c r="I8" s="87" t="b">
        <f>ISBLANK('4A1 4A2 4B1 4B3 Form'!B40)</f>
        <v>1</v>
      </c>
      <c r="J8" s="87" t="b">
        <f>ISBLANK('4A1 4A2 4B1 4B3 Form'!G40)</f>
        <v>1</v>
      </c>
      <c r="K8" s="87" t="b">
        <f>ISBLANK('4A1 4A2 4B1 4B3 Form'!S40)</f>
        <v>1</v>
      </c>
      <c r="L8" s="87" t="b">
        <f>ISBLANK('4A1 4A2 4B1 4B3 Form'!AA40)</f>
        <v>1</v>
      </c>
      <c r="M8" s="87" t="b">
        <f>ISBLANK('4A1 4A2 4B1 4B3 Form'!AJ40)</f>
        <v>1</v>
      </c>
      <c r="N8" s="87" t="b">
        <f>ISBLANK('4A1 4A2 4B1 4B3 Form'!AN40)</f>
        <v>1</v>
      </c>
      <c r="O8" s="87" t="b">
        <f>ISBLANK('4A1 4A2 4B1 4B3 Form'!AQ40)</f>
        <v>1</v>
      </c>
      <c r="Q8">
        <f t="shared" si="3"/>
        <v>0</v>
      </c>
      <c r="R8">
        <f t="shared" si="4"/>
        <v>0</v>
      </c>
      <c r="S8">
        <f t="shared" si="5"/>
        <v>0</v>
      </c>
      <c r="T8">
        <f t="shared" si="6"/>
        <v>0</v>
      </c>
      <c r="U8">
        <f t="shared" si="7"/>
        <v>0</v>
      </c>
      <c r="V8">
        <f t="shared" si="8"/>
        <v>0</v>
      </c>
      <c r="W8">
        <f t="shared" si="9"/>
        <v>0</v>
      </c>
      <c r="X8" t="str">
        <f t="shared" si="10"/>
        <v/>
      </c>
    </row>
    <row r="9" spans="1:24" x14ac:dyDescent="0.25">
      <c r="A9">
        <v>4</v>
      </c>
      <c r="B9">
        <f>IF(OR('4A1 4A2 4B1 4B3 Form'!AJ41="Yes",'4A1 4A2 4B1 4B3 Form'!AJ41="oui"),1,IF(OR('4A1 4A2 4B1 4B3 Form'!AJ41="No",'4A1 4A2 4B1 4B3 Form'!AJ41="Non"),2,0))</f>
        <v>0</v>
      </c>
      <c r="C9">
        <f>'4A1 4A2 4B1 4B3 Form'!AN41</f>
        <v>0</v>
      </c>
      <c r="D9">
        <f>'4A1 4A2 4B1 4B3 Form'!AQ41</f>
        <v>0</v>
      </c>
      <c r="E9" s="24">
        <f t="shared" si="0"/>
        <v>0</v>
      </c>
      <c r="F9" s="54">
        <f t="shared" si="1"/>
        <v>0</v>
      </c>
      <c r="G9" s="24">
        <f t="shared" si="2"/>
        <v>0</v>
      </c>
      <c r="I9" s="87" t="b">
        <f>ISBLANK('4A1 4A2 4B1 4B3 Form'!B41)</f>
        <v>1</v>
      </c>
      <c r="J9" s="87" t="b">
        <f>ISBLANK('4A1 4A2 4B1 4B3 Form'!G41)</f>
        <v>1</v>
      </c>
      <c r="K9" s="87" t="b">
        <f>ISBLANK('4A1 4A2 4B1 4B3 Form'!S41)</f>
        <v>1</v>
      </c>
      <c r="L9" s="87" t="b">
        <f>ISBLANK('4A1 4A2 4B1 4B3 Form'!AA41)</f>
        <v>1</v>
      </c>
      <c r="M9" s="87" t="b">
        <f>ISBLANK('4A1 4A2 4B1 4B3 Form'!AJ41)</f>
        <v>1</v>
      </c>
      <c r="N9" s="87" t="b">
        <f>ISBLANK('4A1 4A2 4B1 4B3 Form'!AN41)</f>
        <v>1</v>
      </c>
      <c r="O9" s="87" t="b">
        <f>ISBLANK('4A1 4A2 4B1 4B3 Form'!AQ41)</f>
        <v>1</v>
      </c>
      <c r="Q9">
        <f t="shared" si="3"/>
        <v>0</v>
      </c>
      <c r="R9">
        <f t="shared" si="4"/>
        <v>0</v>
      </c>
      <c r="S9">
        <f t="shared" si="5"/>
        <v>0</v>
      </c>
      <c r="T9">
        <f t="shared" si="6"/>
        <v>0</v>
      </c>
      <c r="U9">
        <f t="shared" si="7"/>
        <v>0</v>
      </c>
      <c r="V9">
        <f t="shared" si="8"/>
        <v>0</v>
      </c>
      <c r="W9">
        <f t="shared" si="9"/>
        <v>0</v>
      </c>
      <c r="X9" t="str">
        <f t="shared" si="10"/>
        <v/>
      </c>
    </row>
    <row r="10" spans="1:24" x14ac:dyDescent="0.25">
      <c r="A10">
        <v>5</v>
      </c>
      <c r="B10">
        <f>IF(OR('4A1 4A2 4B1 4B3 Form'!AJ42="Yes",'4A1 4A2 4B1 4B3 Form'!AJ42="oui"),1,IF(OR('4A1 4A2 4B1 4B3 Form'!AJ42="No",'4A1 4A2 4B1 4B3 Form'!AJ42="Non"),2,0))</f>
        <v>0</v>
      </c>
      <c r="C10">
        <f>'4A1 4A2 4B1 4B3 Form'!AN42</f>
        <v>0</v>
      </c>
      <c r="D10">
        <f>'4A1 4A2 4B1 4B3 Form'!AQ42</f>
        <v>0</v>
      </c>
      <c r="E10" s="24">
        <f t="shared" si="0"/>
        <v>0</v>
      </c>
      <c r="F10" s="54">
        <f t="shared" si="1"/>
        <v>0</v>
      </c>
      <c r="G10" s="24">
        <f t="shared" si="2"/>
        <v>0</v>
      </c>
      <c r="I10" s="87" t="b">
        <f>ISBLANK('4A1 4A2 4B1 4B3 Form'!B42)</f>
        <v>1</v>
      </c>
      <c r="J10" s="87" t="b">
        <f>ISBLANK('4A1 4A2 4B1 4B3 Form'!G42)</f>
        <v>1</v>
      </c>
      <c r="K10" s="87" t="b">
        <f>ISBLANK('4A1 4A2 4B1 4B3 Form'!S42)</f>
        <v>1</v>
      </c>
      <c r="L10" s="87" t="b">
        <f>ISBLANK('4A1 4A2 4B1 4B3 Form'!AA42)</f>
        <v>1</v>
      </c>
      <c r="M10" s="87" t="b">
        <f>ISBLANK('4A1 4A2 4B1 4B3 Form'!AJ42)</f>
        <v>1</v>
      </c>
      <c r="N10" s="87" t="b">
        <f>ISBLANK('4A1 4A2 4B1 4B3 Form'!AN42)</f>
        <v>1</v>
      </c>
      <c r="O10" s="87" t="b">
        <f>ISBLANK('4A1 4A2 4B1 4B3 Form'!AQ42)</f>
        <v>1</v>
      </c>
      <c r="Q10">
        <f t="shared" si="3"/>
        <v>0</v>
      </c>
      <c r="R10">
        <f t="shared" si="4"/>
        <v>0</v>
      </c>
      <c r="S10">
        <f t="shared" si="5"/>
        <v>0</v>
      </c>
      <c r="T10">
        <f t="shared" si="6"/>
        <v>0</v>
      </c>
      <c r="U10">
        <f t="shared" si="7"/>
        <v>0</v>
      </c>
      <c r="V10">
        <f t="shared" si="8"/>
        <v>0</v>
      </c>
      <c r="W10">
        <f t="shared" si="9"/>
        <v>0</v>
      </c>
      <c r="X10" t="str">
        <f t="shared" si="10"/>
        <v/>
      </c>
    </row>
    <row r="11" spans="1:24" x14ac:dyDescent="0.25">
      <c r="A11">
        <v>6</v>
      </c>
      <c r="B11">
        <f>IF(OR('4A1 4A2 4B1 4B3 Form'!AJ43="Yes",'4A1 4A2 4B1 4B3 Form'!AJ43="oui"),1,IF(OR('4A1 4A2 4B1 4B3 Form'!AJ43="No",'4A1 4A2 4B1 4B3 Form'!AJ43="Non"),2,0))</f>
        <v>0</v>
      </c>
      <c r="C11">
        <f>'4A1 4A2 4B1 4B3 Form'!AN43</f>
        <v>0</v>
      </c>
      <c r="D11">
        <f>'4A1 4A2 4B1 4B3 Form'!AQ43</f>
        <v>0</v>
      </c>
      <c r="E11" s="24">
        <f t="shared" si="0"/>
        <v>0</v>
      </c>
      <c r="F11" s="54">
        <f t="shared" si="1"/>
        <v>0</v>
      </c>
      <c r="G11" s="24">
        <f t="shared" si="2"/>
        <v>0</v>
      </c>
      <c r="I11" s="87" t="b">
        <f>ISBLANK('4A1 4A2 4B1 4B3 Form'!B43)</f>
        <v>1</v>
      </c>
      <c r="J11" s="87" t="b">
        <f>ISBLANK('4A1 4A2 4B1 4B3 Form'!G43)</f>
        <v>1</v>
      </c>
      <c r="K11" s="87" t="b">
        <f>ISBLANK('4A1 4A2 4B1 4B3 Form'!S43)</f>
        <v>1</v>
      </c>
      <c r="L11" s="87" t="b">
        <f>ISBLANK('4A1 4A2 4B1 4B3 Form'!AA43)</f>
        <v>1</v>
      </c>
      <c r="M11" s="87" t="b">
        <f>ISBLANK('4A1 4A2 4B1 4B3 Form'!AJ43)</f>
        <v>1</v>
      </c>
      <c r="N11" s="87" t="b">
        <f>ISBLANK('4A1 4A2 4B1 4B3 Form'!AN43)</f>
        <v>1</v>
      </c>
      <c r="O11" s="87" t="b">
        <f>ISBLANK('4A1 4A2 4B1 4B3 Form'!AQ43)</f>
        <v>1</v>
      </c>
      <c r="Q11">
        <f t="shared" si="3"/>
        <v>0</v>
      </c>
      <c r="R11">
        <f t="shared" si="4"/>
        <v>0</v>
      </c>
      <c r="S11">
        <f t="shared" si="5"/>
        <v>0</v>
      </c>
      <c r="T11">
        <f t="shared" si="6"/>
        <v>0</v>
      </c>
      <c r="U11">
        <f t="shared" si="7"/>
        <v>0</v>
      </c>
      <c r="V11">
        <f t="shared" si="8"/>
        <v>0</v>
      </c>
      <c r="W11">
        <f t="shared" si="9"/>
        <v>0</v>
      </c>
      <c r="X11" t="str">
        <f t="shared" si="10"/>
        <v/>
      </c>
    </row>
    <row r="12" spans="1:24" x14ac:dyDescent="0.25">
      <c r="A12">
        <v>7</v>
      </c>
      <c r="B12">
        <f>IF(OR('4A1 4A2 4B1 4B3 Form'!AJ44="Yes",'4A1 4A2 4B1 4B3 Form'!AJ44="oui"),1,IF(OR('4A1 4A2 4B1 4B3 Form'!AJ44="No",'4A1 4A2 4B1 4B3 Form'!AJ44="Non"),2,0))</f>
        <v>0</v>
      </c>
      <c r="C12">
        <f>'4A1 4A2 4B1 4B3 Form'!AN44</f>
        <v>0</v>
      </c>
      <c r="D12">
        <f>'4A1 4A2 4B1 4B3 Form'!AQ44</f>
        <v>0</v>
      </c>
      <c r="E12" s="24">
        <f t="shared" si="0"/>
        <v>0</v>
      </c>
      <c r="F12" s="54">
        <f t="shared" si="1"/>
        <v>0</v>
      </c>
      <c r="G12" s="24">
        <f t="shared" si="2"/>
        <v>0</v>
      </c>
      <c r="I12" s="87" t="b">
        <f>ISBLANK('4A1 4A2 4B1 4B3 Form'!B44)</f>
        <v>1</v>
      </c>
      <c r="J12" s="87" t="b">
        <f>ISBLANK('4A1 4A2 4B1 4B3 Form'!G44)</f>
        <v>1</v>
      </c>
      <c r="K12" s="87" t="b">
        <f>ISBLANK('4A1 4A2 4B1 4B3 Form'!S44)</f>
        <v>1</v>
      </c>
      <c r="L12" s="87" t="b">
        <f>ISBLANK('4A1 4A2 4B1 4B3 Form'!AA44)</f>
        <v>1</v>
      </c>
      <c r="M12" s="87" t="b">
        <f>ISBLANK('4A1 4A2 4B1 4B3 Form'!AJ44)</f>
        <v>1</v>
      </c>
      <c r="N12" s="87" t="b">
        <f>ISBLANK('4A1 4A2 4B1 4B3 Form'!AN44)</f>
        <v>1</v>
      </c>
      <c r="O12" s="87" t="b">
        <f>ISBLANK('4A1 4A2 4B1 4B3 Form'!AQ44)</f>
        <v>1</v>
      </c>
      <c r="Q12">
        <f t="shared" si="3"/>
        <v>0</v>
      </c>
      <c r="R12">
        <f t="shared" si="4"/>
        <v>0</v>
      </c>
      <c r="S12">
        <f t="shared" si="5"/>
        <v>0</v>
      </c>
      <c r="T12">
        <f t="shared" si="6"/>
        <v>0</v>
      </c>
      <c r="U12">
        <f t="shared" si="7"/>
        <v>0</v>
      </c>
      <c r="V12">
        <f t="shared" si="8"/>
        <v>0</v>
      </c>
      <c r="W12">
        <f t="shared" si="9"/>
        <v>0</v>
      </c>
      <c r="X12" t="str">
        <f t="shared" si="10"/>
        <v/>
      </c>
    </row>
    <row r="13" spans="1:24" x14ac:dyDescent="0.25">
      <c r="A13">
        <v>8</v>
      </c>
      <c r="B13">
        <f>IF(OR('4A1 4A2 4B1 4B3 Form'!AJ45="Yes",'4A1 4A2 4B1 4B3 Form'!AJ45="oui"),1,IF(OR('4A1 4A2 4B1 4B3 Form'!AJ45="No",'4A1 4A2 4B1 4B3 Form'!AJ45="Non"),2,0))</f>
        <v>0</v>
      </c>
      <c r="C13">
        <f>'4A1 4A2 4B1 4B3 Form'!AN45</f>
        <v>0</v>
      </c>
      <c r="D13">
        <f>'4A1 4A2 4B1 4B3 Form'!AQ45</f>
        <v>0</v>
      </c>
      <c r="E13" s="24">
        <f t="shared" si="0"/>
        <v>0</v>
      </c>
      <c r="F13" s="54">
        <f t="shared" si="1"/>
        <v>0</v>
      </c>
      <c r="G13" s="24">
        <f t="shared" si="2"/>
        <v>0</v>
      </c>
      <c r="I13" s="87" t="b">
        <f>ISBLANK('4A1 4A2 4B1 4B3 Form'!B45)</f>
        <v>1</v>
      </c>
      <c r="J13" s="87" t="b">
        <f>ISBLANK('4A1 4A2 4B1 4B3 Form'!G45)</f>
        <v>1</v>
      </c>
      <c r="K13" s="87" t="b">
        <f>ISBLANK('4A1 4A2 4B1 4B3 Form'!S45)</f>
        <v>1</v>
      </c>
      <c r="L13" s="87" t="b">
        <f>ISBLANK('4A1 4A2 4B1 4B3 Form'!AA45)</f>
        <v>1</v>
      </c>
      <c r="M13" s="87" t="b">
        <f>ISBLANK('4A1 4A2 4B1 4B3 Form'!AJ45)</f>
        <v>1</v>
      </c>
      <c r="N13" s="87" t="b">
        <f>ISBLANK('4A1 4A2 4B1 4B3 Form'!AN45)</f>
        <v>1</v>
      </c>
      <c r="O13" s="87" t="b">
        <f>ISBLANK('4A1 4A2 4B1 4B3 Form'!AQ45)</f>
        <v>1</v>
      </c>
      <c r="Q13">
        <f t="shared" si="3"/>
        <v>0</v>
      </c>
      <c r="R13">
        <f t="shared" si="4"/>
        <v>0</v>
      </c>
      <c r="S13">
        <f t="shared" si="5"/>
        <v>0</v>
      </c>
      <c r="T13">
        <f t="shared" si="6"/>
        <v>0</v>
      </c>
      <c r="U13">
        <f t="shared" si="7"/>
        <v>0</v>
      </c>
      <c r="V13">
        <f t="shared" si="8"/>
        <v>0</v>
      </c>
      <c r="W13">
        <f t="shared" si="9"/>
        <v>0</v>
      </c>
      <c r="X13" t="str">
        <f t="shared" si="10"/>
        <v/>
      </c>
    </row>
    <row r="14" spans="1:24" x14ac:dyDescent="0.25">
      <c r="A14">
        <v>9</v>
      </c>
      <c r="B14">
        <f>IF(OR('4A1 4A2 4B1 4B3 Form'!AJ46="Yes",'4A1 4A2 4B1 4B3 Form'!AJ46="oui"),1,IF(OR('4A1 4A2 4B1 4B3 Form'!AJ46="No",'4A1 4A2 4B1 4B3 Form'!AJ46="Non"),2,0))</f>
        <v>0</v>
      </c>
      <c r="C14">
        <f>'4A1 4A2 4B1 4B3 Form'!AN46</f>
        <v>0</v>
      </c>
      <c r="D14">
        <f>'4A1 4A2 4B1 4B3 Form'!AQ46</f>
        <v>0</v>
      </c>
      <c r="E14" s="24">
        <f t="shared" si="0"/>
        <v>0</v>
      </c>
      <c r="F14" s="54">
        <f t="shared" si="1"/>
        <v>0</v>
      </c>
      <c r="G14" s="24">
        <f t="shared" si="2"/>
        <v>0</v>
      </c>
      <c r="I14" s="87" t="b">
        <f>ISBLANK('4A1 4A2 4B1 4B3 Form'!B46)</f>
        <v>1</v>
      </c>
      <c r="J14" s="87" t="b">
        <f>ISBLANK('4A1 4A2 4B1 4B3 Form'!G46)</f>
        <v>1</v>
      </c>
      <c r="K14" s="87" t="b">
        <f>ISBLANK('4A1 4A2 4B1 4B3 Form'!S46)</f>
        <v>1</v>
      </c>
      <c r="L14" s="87" t="b">
        <f>ISBLANK('4A1 4A2 4B1 4B3 Form'!AA46)</f>
        <v>1</v>
      </c>
      <c r="M14" s="87" t="b">
        <f>ISBLANK('4A1 4A2 4B1 4B3 Form'!AJ46)</f>
        <v>1</v>
      </c>
      <c r="N14" s="87" t="b">
        <f>ISBLANK('4A1 4A2 4B1 4B3 Form'!AN46)</f>
        <v>1</v>
      </c>
      <c r="O14" s="87" t="b">
        <f>ISBLANK('4A1 4A2 4B1 4B3 Form'!AQ46)</f>
        <v>1</v>
      </c>
      <c r="Q14">
        <f t="shared" si="3"/>
        <v>0</v>
      </c>
      <c r="R14">
        <f t="shared" si="4"/>
        <v>0</v>
      </c>
      <c r="S14">
        <f t="shared" si="5"/>
        <v>0</v>
      </c>
      <c r="T14">
        <f t="shared" si="6"/>
        <v>0</v>
      </c>
      <c r="U14">
        <f t="shared" si="7"/>
        <v>0</v>
      </c>
      <c r="V14">
        <f t="shared" si="8"/>
        <v>0</v>
      </c>
      <c r="W14">
        <f t="shared" si="9"/>
        <v>0</v>
      </c>
      <c r="X14" t="str">
        <f t="shared" si="10"/>
        <v/>
      </c>
    </row>
    <row r="15" spans="1:24" x14ac:dyDescent="0.25">
      <c r="A15">
        <v>10</v>
      </c>
      <c r="B15">
        <f>IF(OR('4A1 4A2 4B1 4B3 Form'!AJ47="Yes",'4A1 4A2 4B1 4B3 Form'!AJ47="oui"),1,IF(OR('4A1 4A2 4B1 4B3 Form'!AJ47="No",'4A1 4A2 4B1 4B3 Form'!AJ47="Non"),2,0))</f>
        <v>0</v>
      </c>
      <c r="C15">
        <f>'4A1 4A2 4B1 4B3 Form'!AN47</f>
        <v>0</v>
      </c>
      <c r="D15">
        <f>'4A1 4A2 4B1 4B3 Form'!AQ47</f>
        <v>0</v>
      </c>
      <c r="E15" s="24">
        <f t="shared" si="0"/>
        <v>0</v>
      </c>
      <c r="F15" s="54">
        <f t="shared" si="1"/>
        <v>0</v>
      </c>
      <c r="G15" s="24">
        <f t="shared" si="2"/>
        <v>0</v>
      </c>
      <c r="I15" s="87" t="b">
        <f>ISBLANK('4A1 4A2 4B1 4B3 Form'!B47)</f>
        <v>1</v>
      </c>
      <c r="J15" s="87" t="b">
        <f>ISBLANK('4A1 4A2 4B1 4B3 Form'!G47)</f>
        <v>1</v>
      </c>
      <c r="K15" s="87" t="b">
        <f>ISBLANK('4A1 4A2 4B1 4B3 Form'!S47)</f>
        <v>1</v>
      </c>
      <c r="L15" s="87" t="b">
        <f>ISBLANK('4A1 4A2 4B1 4B3 Form'!AA47)</f>
        <v>1</v>
      </c>
      <c r="M15" s="87" t="b">
        <f>ISBLANK('4A1 4A2 4B1 4B3 Form'!AJ47)</f>
        <v>1</v>
      </c>
      <c r="N15" s="87" t="b">
        <f>ISBLANK('4A1 4A2 4B1 4B3 Form'!AN47)</f>
        <v>1</v>
      </c>
      <c r="O15" s="87" t="b">
        <f>ISBLANK('4A1 4A2 4B1 4B3 Form'!AQ47)</f>
        <v>1</v>
      </c>
      <c r="Q15">
        <f t="shared" si="3"/>
        <v>0</v>
      </c>
      <c r="R15">
        <f t="shared" si="4"/>
        <v>0</v>
      </c>
      <c r="S15">
        <f t="shared" si="5"/>
        <v>0</v>
      </c>
      <c r="T15">
        <f t="shared" si="6"/>
        <v>0</v>
      </c>
      <c r="U15">
        <f t="shared" si="7"/>
        <v>0</v>
      </c>
      <c r="V15">
        <f t="shared" si="8"/>
        <v>0</v>
      </c>
      <c r="W15">
        <f t="shared" si="9"/>
        <v>0</v>
      </c>
      <c r="X15" t="str">
        <f t="shared" si="10"/>
        <v/>
      </c>
    </row>
    <row r="16" spans="1:24" x14ac:dyDescent="0.25">
      <c r="B16">
        <f>SUM(B6:B15)</f>
        <v>0</v>
      </c>
      <c r="C16" s="24">
        <f>SUM(C6:C15)</f>
        <v>0</v>
      </c>
      <c r="D16" s="24">
        <f>SUM(D6:D15)</f>
        <v>6920</v>
      </c>
      <c r="E16" s="24">
        <f>IF(AND(B16&gt;0,SUM(E6:E15)=0),F4,SUM(E6:E15))</f>
        <v>0</v>
      </c>
      <c r="F16" s="24">
        <f>SUM(F6:F15)</f>
        <v>0</v>
      </c>
      <c r="G16" s="24">
        <f>IF($C$2="Per Event Calculation",F16,E16)</f>
        <v>0</v>
      </c>
      <c r="I16" s="87"/>
      <c r="J16" s="87"/>
      <c r="K16" s="87"/>
      <c r="L16" s="87"/>
      <c r="M16" s="87"/>
      <c r="N16" s="87"/>
      <c r="O16" s="87"/>
      <c r="X16">
        <f>COUNTIF(X6:X15,"error")</f>
        <v>0</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D37"/>
  <sheetViews>
    <sheetView topLeftCell="C1" workbookViewId="0">
      <selection activeCell="C12" sqref="C12"/>
    </sheetView>
  </sheetViews>
  <sheetFormatPr defaultRowHeight="15" x14ac:dyDescent="0.25"/>
  <cols>
    <col min="2" max="2" width="44.5703125" customWidth="1"/>
    <col min="3" max="3" width="255.7109375" bestFit="1" customWidth="1"/>
    <col min="4" max="4" width="36.28515625" customWidth="1"/>
  </cols>
  <sheetData>
    <row r="1" spans="1:4" x14ac:dyDescent="0.25">
      <c r="A1" t="s">
        <v>52</v>
      </c>
      <c r="B1" s="8" t="str">
        <f>Language!G2</f>
        <v>French</v>
      </c>
    </row>
    <row r="5" spans="1:4" x14ac:dyDescent="0.25">
      <c r="B5" t="s">
        <v>143</v>
      </c>
      <c r="C5" t="s">
        <v>11</v>
      </c>
      <c r="D5" t="s">
        <v>14</v>
      </c>
    </row>
    <row r="6" spans="1:4" x14ac:dyDescent="0.25">
      <c r="B6" t="str">
        <f>'4A1 4A2 4B1 4B3 Form'!O2</f>
        <v>FORMULAIRE DE LICENCE DE MUSIQUE - TARIF 4B3 – CONCERTS DE MUSIQUE CLASSIQUE</v>
      </c>
    </row>
    <row r="8" spans="1:4" x14ac:dyDescent="0.25">
      <c r="B8" t="s">
        <v>279</v>
      </c>
    </row>
    <row r="9" spans="1:4" x14ac:dyDescent="0.25">
      <c r="A9" t="s">
        <v>150</v>
      </c>
      <c r="B9" t="str">
        <f t="shared" ref="B9:B21" si="0">IF($B$1="English",C9,D9)</f>
        <v>Conditions générales</v>
      </c>
      <c r="C9" t="s">
        <v>280</v>
      </c>
      <c r="D9" t="s">
        <v>281</v>
      </c>
    </row>
    <row r="10" spans="1:4" x14ac:dyDescent="0.25">
      <c r="A10" t="s">
        <v>153</v>
      </c>
      <c r="B10" t="str">
        <f t="shared" si="0"/>
        <v xml:space="preserve">Les dispositions qui régissent votre licence incluent celles décrites ci-dessous et celles apparaissant dans le tarif approuvé, dont les dispositions générales s'il y a lieu, tel qu’homologué par la Commission du droit d’auteur du Canada chaque année (collectivement le « tarif »). Pour toute question au sujet de ces conditions, veuillez nous contacter.  </v>
      </c>
      <c r="C10" t="s">
        <v>282</v>
      </c>
      <c r="D10" t="s">
        <v>283</v>
      </c>
    </row>
    <row r="11" spans="1:4" x14ac:dyDescent="0.25">
      <c r="A11" t="s">
        <v>156</v>
      </c>
      <c r="B11" t="str">
        <f t="shared" si="0"/>
        <v>Dans ce formulaire, vous, votre et le titulaire de licence désignent la personne ou l’entreprise qui présente une demande de licence ou une déclaration annuelle. Nous, notre et la SOCAN désignent la Société canadienne des auteurs, compositeurs et éditeurs de musique. Le mot œuvre désigne toute œuvre musicale du répertoire de la SOCAN.</v>
      </c>
      <c r="C11" t="s">
        <v>284</v>
      </c>
      <c r="D11" t="s">
        <v>285</v>
      </c>
    </row>
    <row r="12" spans="1:4" x14ac:dyDescent="0.25">
      <c r="A12" t="s">
        <v>159</v>
      </c>
      <c r="B12" t="str">
        <f t="shared" si="0"/>
        <v>Vous pouvez obtenir un exemplaire de tout tarif de la SOCAN en écrivant à licence@socan.com ou en appelant au 1.866.944.6224.</v>
      </c>
      <c r="C12" t="s">
        <v>286</v>
      </c>
      <c r="D12" t="s">
        <v>287</v>
      </c>
    </row>
    <row r="13" spans="1:4" x14ac:dyDescent="0.25">
      <c r="A13" t="s">
        <v>162</v>
      </c>
      <c r="B13" t="str">
        <f t="shared" si="0"/>
        <v>Si le tarif d’une année n’a pas été homologué au 1er janvier de cette même année, le dernier tarif en vigueur s’appliquera jusqu’à l’approbation de sa nouvelle version, date à laquelle les droits de licence seront corrigés afin de refléter la version homologuée pour l’année.</v>
      </c>
      <c r="C13" t="s">
        <v>288</v>
      </c>
      <c r="D13" t="s">
        <v>289</v>
      </c>
    </row>
    <row r="14" spans="1:4" x14ac:dyDescent="0.25">
      <c r="A14" t="s">
        <v>165</v>
      </c>
      <c r="B14" t="str">
        <f t="shared" si="0"/>
        <v>Les droits de licence, plus les taxes en vigueur pour l’année, seront calculés conformément aux dispositions du tarif d’après les renseignements figurant sur le formulaire de déclaration annuelle ou de vérification le plus récent, sous réserve de correction afin de refléter toute mise à jour de ces renseignements conformément au tarif.</v>
      </c>
      <c r="C14" t="s">
        <v>290</v>
      </c>
      <c r="D14" t="s">
        <v>291</v>
      </c>
    </row>
    <row r="15" spans="1:4" x14ac:dyDescent="0.25">
      <c r="A15" t="s">
        <v>168</v>
      </c>
      <c r="B15" t="str">
        <f t="shared" si="0"/>
        <v>Vous devez conserver toute information nécessaire au calcul des droits de licence.</v>
      </c>
      <c r="C15" t="s">
        <v>292</v>
      </c>
      <c r="D15" t="s">
        <v>293</v>
      </c>
    </row>
    <row r="16" spans="1:4" x14ac:dyDescent="0.25">
      <c r="A16" t="s">
        <v>171</v>
      </c>
      <c r="B16" t="str">
        <f t="shared" si="0"/>
        <v>Vous devez soumettre à la SOCAN votre demande de licence avant le concert et soumettre le formulaire et les droits de licence dans les 30 jours du concert.</v>
      </c>
      <c r="C16" t="s">
        <v>294</v>
      </c>
      <c r="D16" t="s">
        <v>295</v>
      </c>
    </row>
    <row r="17" spans="1:4" x14ac:dyDescent="0.25">
      <c r="A17" t="s">
        <v>174</v>
      </c>
      <c r="B17" t="str">
        <f>IF($B$1="English",C17,D17)</f>
        <v>Nous nous engageons à traiter vos renseignements personnels de façon responsable. Pour de plus amples informations sur la Politique de confidentialité de la SOCAN, veuillez visiter www.socan.com.</v>
      </c>
      <c r="C17" t="s">
        <v>296</v>
      </c>
      <c r="D17" t="s">
        <v>297</v>
      </c>
    </row>
    <row r="18" spans="1:4" x14ac:dyDescent="0.25">
      <c r="A18" t="s">
        <v>177</v>
      </c>
      <c r="B18" t="str">
        <f t="shared" si="0"/>
        <v>Où vont vos droits de license?</v>
      </c>
      <c r="C18" t="s">
        <v>298</v>
      </c>
      <c r="D18" t="s">
        <v>299</v>
      </c>
    </row>
    <row r="19" spans="1:4" x14ac:dyDescent="0.25">
      <c r="A19" t="s">
        <v>179</v>
      </c>
      <c r="B19" t="str">
        <f t="shared" si="0"/>
        <v>Repartition de redevances de 2011</v>
      </c>
      <c r="C19" t="s">
        <v>300</v>
      </c>
      <c r="D19" t="s">
        <v>301</v>
      </c>
    </row>
    <row r="20" spans="1:4" x14ac:dyDescent="0.25">
      <c r="A20" t="s">
        <v>182</v>
      </c>
      <c r="B20" t="str">
        <f t="shared" si="0"/>
        <v>Frais diexploitation</v>
      </c>
      <c r="C20" t="s">
        <v>302</v>
      </c>
      <c r="D20" t="s">
        <v>303</v>
      </c>
    </row>
    <row r="21" spans="1:4" x14ac:dyDescent="0.25">
      <c r="A21" t="s">
        <v>185</v>
      </c>
      <c r="B21">
        <f t="shared" si="0"/>
        <v>0</v>
      </c>
      <c r="C21" s="15" t="s">
        <v>304</v>
      </c>
    </row>
    <row r="24" spans="1:4" x14ac:dyDescent="0.25">
      <c r="B24" t="s">
        <v>305</v>
      </c>
    </row>
    <row r="25" spans="1:4" x14ac:dyDescent="0.25">
      <c r="A25" t="s">
        <v>150</v>
      </c>
      <c r="B25" t="str">
        <f t="shared" ref="B25:B32" si="1">IF($B$1="English",C25,D25)</f>
        <v>Conditions générales</v>
      </c>
      <c r="C25" t="s">
        <v>280</v>
      </c>
      <c r="D25" t="s">
        <v>281</v>
      </c>
    </row>
    <row r="26" spans="1:4" x14ac:dyDescent="0.25">
      <c r="A26" t="s">
        <v>153</v>
      </c>
      <c r="B26" t="str">
        <f t="shared" si="1"/>
        <v xml:space="preserve">Les dispositions qui régissent votre licence incluent celles décrites ci-dessous et celles apparaissant dans le tarif approuvé, dont les dispositions générales s'il y a lieu, tel qu’homologué par la Commission du droit d’auteur du Canada chaque année (collectivement le « tarif »). Pour toute question au sujet de ces conditions, veuillez nous contacter.  </v>
      </c>
      <c r="C26" t="s">
        <v>282</v>
      </c>
      <c r="D26" t="s">
        <v>283</v>
      </c>
    </row>
    <row r="27" spans="1:4" x14ac:dyDescent="0.25">
      <c r="A27" t="s">
        <v>156</v>
      </c>
      <c r="B27" t="str">
        <f t="shared" si="1"/>
        <v>Dans ce formulaire, vous, votre et le titulaire de licence désignent la personne ou l’entreprise qui présente une demande de licence ou une déclaration annuelle. Nous, notre et la SOCAN désignent la Société canadienne des auteurs, compositeurs et éditeurs de musique. Le mot œuvre désigne toute œuvre musicale du répertoire de la SOCAN.</v>
      </c>
      <c r="C27" t="s">
        <v>306</v>
      </c>
      <c r="D27" t="s">
        <v>285</v>
      </c>
    </row>
    <row r="28" spans="1:4" x14ac:dyDescent="0.25">
      <c r="A28" t="s">
        <v>159</v>
      </c>
      <c r="B28" t="str">
        <f t="shared" si="1"/>
        <v>Vous pouvez obtenir un exemplaire de tout tarif de la SOCAN en écrivant à licence@socan.com ou en appelant au 1.866.944.6224.</v>
      </c>
      <c r="C28" t="s">
        <v>286</v>
      </c>
      <c r="D28" t="s">
        <v>287</v>
      </c>
    </row>
    <row r="29" spans="1:4" x14ac:dyDescent="0.25">
      <c r="A29" t="s">
        <v>162</v>
      </c>
      <c r="B29" t="str">
        <f t="shared" si="1"/>
        <v>Si le tarif d’une année n’a pas été homologué au 1er janvier de cette même année, le dernier tarif en vigueur s’appliquera jusqu’à l’approbation de sa nouvelle version, date à laquelle les droits de licence seront corrigés afin de refléter la version homologuée pour l’année.</v>
      </c>
      <c r="C29" t="s">
        <v>288</v>
      </c>
      <c r="D29" t="s">
        <v>289</v>
      </c>
    </row>
    <row r="30" spans="1:4" x14ac:dyDescent="0.25">
      <c r="A30" t="s">
        <v>165</v>
      </c>
      <c r="B30" t="str">
        <f t="shared" si="1"/>
        <v>Les droits de licence, plus les taxes en vigueur pour l’année, seront calculés conformément aux dispositions du tarif d’après les renseignements figurant sur le formulaire de déclaration annuelle ou de vérification le plus récent, sous réserve de correction afin de refléter toute mise à jour de ces renseignements conformément au tarif.</v>
      </c>
      <c r="C30" t="s">
        <v>290</v>
      </c>
      <c r="D30" t="s">
        <v>291</v>
      </c>
    </row>
    <row r="31" spans="1:4" x14ac:dyDescent="0.25">
      <c r="A31" t="s">
        <v>168</v>
      </c>
      <c r="B31" t="str">
        <f t="shared" si="1"/>
        <v>Vous devez conserver toute information nécessaire au calcul des droits de licence.</v>
      </c>
      <c r="C31" t="s">
        <v>292</v>
      </c>
      <c r="D31" t="s">
        <v>293</v>
      </c>
    </row>
    <row r="32" spans="1:4" x14ac:dyDescent="0.25">
      <c r="A32" t="s">
        <v>171</v>
      </c>
      <c r="B32" t="str">
        <f t="shared" si="1"/>
        <v>Vous devez soumettre à la SOCAN votre demande de licence avant le concert et soumettre le formulaire et les droits de licence dans les 30 jours du concert.</v>
      </c>
      <c r="C32" t="s">
        <v>294</v>
      </c>
      <c r="D32" t="s">
        <v>295</v>
      </c>
    </row>
    <row r="33" spans="1:4" x14ac:dyDescent="0.25">
      <c r="A33" t="s">
        <v>174</v>
      </c>
      <c r="B33" t="str">
        <f>IF($B$1="English",C33,D33)</f>
        <v>Nous nous engageons à traiter vos renseignements personnels de façon responsable. Pour de plus amples informations sur la Politique de confidentialité de la SOCAN, veuillez visiter www.socan.com.</v>
      </c>
      <c r="C33" t="s">
        <v>296</v>
      </c>
      <c r="D33" t="s">
        <v>297</v>
      </c>
    </row>
    <row r="34" spans="1:4" x14ac:dyDescent="0.25">
      <c r="A34" t="s">
        <v>177</v>
      </c>
      <c r="B34" t="str">
        <f t="shared" ref="B34:B37" si="2">IF($B$1="English",C34,D34)</f>
        <v>Où vont vos droits de license?</v>
      </c>
      <c r="C34" t="s">
        <v>298</v>
      </c>
      <c r="D34" t="s">
        <v>299</v>
      </c>
    </row>
    <row r="35" spans="1:4" x14ac:dyDescent="0.25">
      <c r="A35" t="s">
        <v>179</v>
      </c>
      <c r="B35" t="str">
        <f t="shared" si="2"/>
        <v>Repartition de redevances de 2011</v>
      </c>
      <c r="C35" t="s">
        <v>300</v>
      </c>
      <c r="D35" t="s">
        <v>301</v>
      </c>
    </row>
    <row r="36" spans="1:4" x14ac:dyDescent="0.25">
      <c r="A36" t="s">
        <v>182</v>
      </c>
      <c r="B36" t="str">
        <f t="shared" si="2"/>
        <v>Frais diexploitation</v>
      </c>
      <c r="C36" t="s">
        <v>302</v>
      </c>
      <c r="D36" t="s">
        <v>303</v>
      </c>
    </row>
    <row r="37" spans="1:4" x14ac:dyDescent="0.25">
      <c r="A37" t="s">
        <v>185</v>
      </c>
      <c r="B37">
        <f t="shared" si="2"/>
        <v>0</v>
      </c>
      <c r="C37" s="15" t="s">
        <v>304</v>
      </c>
    </row>
  </sheetData>
  <phoneticPr fontId="4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G3"/>
  <sheetViews>
    <sheetView workbookViewId="0">
      <selection activeCell="C2" sqref="C2"/>
    </sheetView>
  </sheetViews>
  <sheetFormatPr defaultRowHeight="15" x14ac:dyDescent="0.25"/>
  <cols>
    <col min="4" max="5" width="17.7109375" bestFit="1" customWidth="1"/>
  </cols>
  <sheetData>
    <row r="1" spans="1:7" x14ac:dyDescent="0.25">
      <c r="B1" t="s">
        <v>8</v>
      </c>
      <c r="C1" t="s">
        <v>9</v>
      </c>
      <c r="D1" t="s">
        <v>10</v>
      </c>
    </row>
    <row r="2" spans="1:7" x14ac:dyDescent="0.25">
      <c r="A2">
        <v>1</v>
      </c>
      <c r="B2" t="s">
        <v>11</v>
      </c>
      <c r="C2" t="s">
        <v>12</v>
      </c>
      <c r="D2" t="str">
        <f>IF(F2=1,B2,C2)</f>
        <v>Anglais</v>
      </c>
      <c r="E2" t="s">
        <v>13</v>
      </c>
      <c r="F2" s="8">
        <f>'4A1 4A2 4B1 4B3 Form'!A2</f>
        <v>2</v>
      </c>
      <c r="G2" s="8" t="str">
        <f>VLOOKUP(F2,A:B,2,FALSE)</f>
        <v>French</v>
      </c>
    </row>
    <row r="3" spans="1:7" x14ac:dyDescent="0.25">
      <c r="A3">
        <v>2</v>
      </c>
      <c r="B3" t="s">
        <v>14</v>
      </c>
      <c r="C3" t="s">
        <v>15</v>
      </c>
      <c r="D3" t="str">
        <f>IF(F2=1,B3,C3)</f>
        <v>Français</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J18"/>
  <sheetViews>
    <sheetView workbookViewId="0">
      <selection activeCell="A35" sqref="A35:AZ35"/>
    </sheetView>
  </sheetViews>
  <sheetFormatPr defaultRowHeight="15" x14ac:dyDescent="0.25"/>
  <cols>
    <col min="1" max="1" width="60.140625" bestFit="1" customWidth="1"/>
    <col min="2" max="2" width="79.7109375" bestFit="1" customWidth="1"/>
    <col min="3" max="3" width="7.85546875" bestFit="1" customWidth="1"/>
    <col min="4" max="5" width="25.42578125" style="4" customWidth="1"/>
    <col min="6" max="8" width="9.140625" style="38"/>
    <col min="9" max="9" width="9.140625" style="53"/>
    <col min="10" max="10" width="9.140625" style="54"/>
  </cols>
  <sheetData>
    <row r="1" spans="1:10" x14ac:dyDescent="0.25">
      <c r="A1" t="s">
        <v>16</v>
      </c>
      <c r="B1" s="8" t="str">
        <f>Language!G2</f>
        <v>French</v>
      </c>
    </row>
    <row r="2" spans="1:10" x14ac:dyDescent="0.25">
      <c r="A2" t="s">
        <v>17</v>
      </c>
      <c r="B2" s="8" t="str">
        <f>IF(B1="English",A9,B9)</f>
        <v>TariffFR</v>
      </c>
    </row>
    <row r="3" spans="1:10" x14ac:dyDescent="0.25">
      <c r="A3">
        <v>1</v>
      </c>
      <c r="B3" s="8" t="str">
        <f>IF($B$2="tariffen",A11,B11)</f>
        <v>FORMULAIRE DE LICENCE DE MUSIQUE - TARIF 4A1 – CONCERTS DE MUSIQUE POPULAIRE</v>
      </c>
    </row>
    <row r="4" spans="1:10" x14ac:dyDescent="0.25">
      <c r="A4">
        <v>2</v>
      </c>
      <c r="B4" s="8" t="str">
        <f>IF($B$2="tariffen",A12,B12)</f>
        <v>FORMULAIRE DE LICENCE DE MUSIQUE - TARIF 4A2 – CONCERTS DE MUSIQUE POPULAIRE</v>
      </c>
    </row>
    <row r="5" spans="1:10" x14ac:dyDescent="0.25">
      <c r="A5">
        <v>3</v>
      </c>
      <c r="B5" s="8" t="str">
        <f>IF($B$2="tariffen",A13,B13)</f>
        <v>FORMULAIRE DE LICENCE DE MUSIQUE - TARIF 4B1 – CONCERTS DE MUSIQUE CLASSIQUE</v>
      </c>
    </row>
    <row r="6" spans="1:10" x14ac:dyDescent="0.25">
      <c r="A6">
        <v>4</v>
      </c>
      <c r="B6" s="8" t="str">
        <f>IF($B$2="tariffen",A14,B14)</f>
        <v>FORMULAIRE DE LICENCE DE MUSIQUE - TARIF 4B3 – CONCERTS DE MUSIQUE CLASSIQUE</v>
      </c>
    </row>
    <row r="7" spans="1:10" x14ac:dyDescent="0.25">
      <c r="B7" s="8"/>
    </row>
    <row r="8" spans="1:10" ht="30" customHeight="1" x14ac:dyDescent="0.25">
      <c r="A8" s="218" t="s">
        <v>18</v>
      </c>
      <c r="B8" s="218"/>
      <c r="D8" s="219" t="s">
        <v>19</v>
      </c>
      <c r="E8" s="219"/>
    </row>
    <row r="9" spans="1:10" x14ac:dyDescent="0.25">
      <c r="A9" t="s">
        <v>20</v>
      </c>
      <c r="B9" t="s">
        <v>21</v>
      </c>
    </row>
    <row r="10" spans="1:10" x14ac:dyDescent="0.25">
      <c r="A10" t="s">
        <v>11</v>
      </c>
      <c r="B10" t="s">
        <v>14</v>
      </c>
      <c r="D10" s="4" t="s">
        <v>11</v>
      </c>
      <c r="E10" s="4" t="s">
        <v>14</v>
      </c>
      <c r="F10" s="38" t="s">
        <v>22</v>
      </c>
      <c r="G10" s="38" t="s">
        <v>23</v>
      </c>
      <c r="H10" s="38" t="s">
        <v>24</v>
      </c>
      <c r="I10" s="53" t="s">
        <v>25</v>
      </c>
      <c r="J10" s="54" t="s">
        <v>23</v>
      </c>
    </row>
    <row r="11" spans="1:10" ht="90" x14ac:dyDescent="0.25">
      <c r="A11" t="s">
        <v>26</v>
      </c>
      <c r="B11" t="s">
        <v>27</v>
      </c>
      <c r="C11" t="s">
        <v>28</v>
      </c>
      <c r="D11" s="4" t="s">
        <v>29</v>
      </c>
      <c r="E11" s="4" t="s">
        <v>30</v>
      </c>
      <c r="F11" s="38" t="s">
        <v>31</v>
      </c>
      <c r="G11" s="38" t="s">
        <v>32</v>
      </c>
      <c r="H11" s="38" t="s">
        <v>33</v>
      </c>
      <c r="I11" s="53">
        <v>0.03</v>
      </c>
      <c r="J11" s="54">
        <v>35</v>
      </c>
    </row>
    <row r="12" spans="1:10" ht="90" x14ac:dyDescent="0.25">
      <c r="A12" t="s">
        <v>34</v>
      </c>
      <c r="B12" t="s">
        <v>35</v>
      </c>
      <c r="C12" t="s">
        <v>36</v>
      </c>
      <c r="D12" s="4" t="s">
        <v>29</v>
      </c>
      <c r="E12" s="4" t="s">
        <v>30</v>
      </c>
      <c r="F12" s="38" t="s">
        <v>31</v>
      </c>
      <c r="G12" s="38" t="s">
        <v>37</v>
      </c>
      <c r="H12" s="38" t="s">
        <v>33</v>
      </c>
      <c r="I12" s="53">
        <v>0.03</v>
      </c>
      <c r="J12" s="54">
        <v>60</v>
      </c>
    </row>
    <row r="13" spans="1:10" ht="90" x14ac:dyDescent="0.25">
      <c r="A13" t="s">
        <v>38</v>
      </c>
      <c r="B13" t="s">
        <v>39</v>
      </c>
      <c r="C13" t="s">
        <v>40</v>
      </c>
      <c r="D13" s="4" t="s">
        <v>41</v>
      </c>
      <c r="E13" s="4" t="s">
        <v>42</v>
      </c>
      <c r="F13" s="38" t="s">
        <v>43</v>
      </c>
      <c r="G13" s="38" t="s">
        <v>32</v>
      </c>
      <c r="H13" s="38" t="s">
        <v>44</v>
      </c>
      <c r="I13" s="53">
        <v>1.5599999999999999E-2</v>
      </c>
      <c r="J13" s="54">
        <v>35</v>
      </c>
    </row>
    <row r="14" spans="1:10" ht="105" x14ac:dyDescent="0.25">
      <c r="A14" t="s">
        <v>45</v>
      </c>
      <c r="B14" t="s">
        <v>46</v>
      </c>
      <c r="C14" t="s">
        <v>47</v>
      </c>
      <c r="D14" s="4" t="s">
        <v>48</v>
      </c>
      <c r="E14" s="4" t="s">
        <v>49</v>
      </c>
      <c r="F14" s="38" t="s">
        <v>50</v>
      </c>
      <c r="G14" s="38" t="s">
        <v>32</v>
      </c>
      <c r="H14" s="38" t="s">
        <v>51</v>
      </c>
      <c r="I14" s="53">
        <v>9.5999999999999992E-3</v>
      </c>
      <c r="J14" s="54">
        <v>35</v>
      </c>
    </row>
    <row r="15" spans="1:10" x14ac:dyDescent="0.25">
      <c r="A15" t="s">
        <v>27</v>
      </c>
      <c r="B15" t="s">
        <v>26</v>
      </c>
      <c r="C15" t="s">
        <v>28</v>
      </c>
    </row>
    <row r="16" spans="1:10" x14ac:dyDescent="0.25">
      <c r="A16" t="s">
        <v>35</v>
      </c>
      <c r="B16" t="s">
        <v>34</v>
      </c>
      <c r="C16" t="s">
        <v>36</v>
      </c>
    </row>
    <row r="17" spans="1:3" x14ac:dyDescent="0.25">
      <c r="A17" t="s">
        <v>39</v>
      </c>
      <c r="B17" t="s">
        <v>38</v>
      </c>
      <c r="C17" t="s">
        <v>40</v>
      </c>
    </row>
    <row r="18" spans="1:3" x14ac:dyDescent="0.25">
      <c r="A18" t="s">
        <v>46</v>
      </c>
      <c r="B18" t="s">
        <v>45</v>
      </c>
      <c r="C18" t="s">
        <v>47</v>
      </c>
    </row>
  </sheetData>
  <mergeCells count="2">
    <mergeCell ref="A8:B8"/>
    <mergeCell ref="D8: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E28"/>
  <sheetViews>
    <sheetView workbookViewId="0">
      <selection activeCell="A35" sqref="A35:AZ35"/>
    </sheetView>
  </sheetViews>
  <sheetFormatPr defaultRowHeight="15" x14ac:dyDescent="0.25"/>
  <cols>
    <col min="1" max="1" width="25" customWidth="1"/>
    <col min="2" max="2" width="7.85546875" bestFit="1" customWidth="1"/>
    <col min="3" max="3" width="32.42578125" customWidth="1"/>
  </cols>
  <sheetData>
    <row r="1" spans="1:5" x14ac:dyDescent="0.25">
      <c r="A1" t="s">
        <v>52</v>
      </c>
      <c r="C1" s="8" t="str">
        <f>Language!G2</f>
        <v>French</v>
      </c>
    </row>
    <row r="2" spans="1:5" x14ac:dyDescent="0.25">
      <c r="A2" s="4" t="s">
        <v>53</v>
      </c>
      <c r="B2" s="4"/>
      <c r="C2" s="8" t="str">
        <f>'4A1 4A2 4B1 4B3 Form'!O2</f>
        <v>FORMULAIRE DE LICENCE DE MUSIQUE - TARIF 4B3 – CONCERTS DE MUSIQUE CLASSIQUE</v>
      </c>
    </row>
    <row r="3" spans="1:5" x14ac:dyDescent="0.25">
      <c r="A3" t="s">
        <v>54</v>
      </c>
      <c r="C3" t="str">
        <f>IF($C$1="English",VLOOKUP($C$2,Tariffs!$A$11:$C$14,3,FALSE),VLOOKUP($C$2,Tariffs!$B$11:$C$14,2,FALSE))</f>
        <v>4B3</v>
      </c>
      <c r="D3" t="str">
        <f>IF(C3="4A1","Show Qtly table","don’t show Qtly table")</f>
        <v>don’t show Qtly table</v>
      </c>
    </row>
    <row r="6" spans="1:5" x14ac:dyDescent="0.25">
      <c r="B6" t="s">
        <v>55</v>
      </c>
      <c r="C6" s="215" t="s">
        <v>56</v>
      </c>
      <c r="D6" s="215"/>
      <c r="E6" s="215"/>
    </row>
    <row r="7" spans="1:5" x14ac:dyDescent="0.25">
      <c r="A7" s="4" t="s">
        <v>57</v>
      </c>
      <c r="B7" s="4">
        <v>2</v>
      </c>
      <c r="C7" t="str">
        <f>IF(E7=0,"",D7&amp;" "&amp;E7)</f>
        <v xml:space="preserve"> FORMULAIRE DE LICENCE DE MUSIQUE - TARIF 4B3 – CONCERTS DE MUSIQUE CLASSIQUE</v>
      </c>
      <c r="D7" s="9"/>
      <c r="E7" s="8" t="str">
        <f>IF($C$1="English",HLOOKUP($C$3,'Tariffs Info'!$C$4:$F$11,$B7,FALSE),HLOOKUP($C$3,'Tariffs Info'!$C$14:$F$21,$B7,FALSE))</f>
        <v>FORMULAIRE DE LICENCE DE MUSIQUE - TARIF 4B3 – CONCERTS DE MUSIQUE CLASSIQUE</v>
      </c>
    </row>
    <row r="8" spans="1:5" x14ac:dyDescent="0.25">
      <c r="A8" s="4" t="s">
        <v>58</v>
      </c>
      <c r="B8" s="4">
        <v>3</v>
      </c>
      <c r="C8" t="str">
        <f t="shared" ref="C8:C12" si="0">IF(E8=0,"",D8&amp;" "&amp;E8)</f>
        <v xml:space="preserve"> Licence annuelle pour les organisations présentant des concerts</v>
      </c>
      <c r="D8" s="9"/>
      <c r="E8" s="8" t="str">
        <f>IF($C$1="English",HLOOKUP($C$3,'Tariffs Info'!$C$4:$F$11,$B8,FALSE),HLOOKUP($C$3,'Tariffs Info'!$C$14:$F$21,$B8,FALSE))</f>
        <v>Licence annuelle pour les organisations présentant des concerts</v>
      </c>
    </row>
    <row r="9" spans="1:5" x14ac:dyDescent="0.25">
      <c r="A9" s="4" t="s">
        <v>59</v>
      </c>
      <c r="B9" s="4">
        <v>4</v>
      </c>
      <c r="C9" t="str">
        <f t="shared" si="0"/>
        <v xml:space="preserve">• Cette licence vous autorise  exécuter en public des œuvres de musique classique dans une série de concerts ou de récitals dans le cadre de la saison artistique d'une organisation présentant des concerts </v>
      </c>
      <c r="D9" s="9" t="str">
        <f>IF(E9=0,"","•")</f>
        <v>•</v>
      </c>
      <c r="E9" s="8" t="str">
        <f>IF($C$1="English",HLOOKUP($C$3,'Tariffs Info'!$C$4:$F$11,$B9,FALSE),HLOOKUP($C$3,'Tariffs Info'!$C$14:$F$21,$B9,FALSE))</f>
        <v xml:space="preserve">Cette licence vous autorise  exécuter en public des œuvres de musique classique dans une série de concerts ou de récitals dans le cadre de la saison artistique d'une organisation présentant des concerts </v>
      </c>
    </row>
    <row r="10" spans="1:5" x14ac:dyDescent="0.25">
      <c r="A10" s="4" t="s">
        <v>60</v>
      </c>
      <c r="B10" s="4">
        <v>5</v>
      </c>
      <c r="C10" t="str">
        <f t="shared" si="0"/>
        <v>• Le calcul des droits annuels est basé sur tous les concerts de l'année, y compris les concerts dans lesquels aucune œuvre du répertoire de la SOCAN n'est exécutée</v>
      </c>
      <c r="D10" s="9" t="str">
        <f>IF(E10=0,"","•")</f>
        <v>•</v>
      </c>
      <c r="E10" s="8" t="str">
        <f>IF($C$1="English",HLOOKUP($C$3,'Tariffs Info'!$C$4:$F$11,$B10,FALSE),HLOOKUP($C$3,'Tariffs Info'!$C$14:$F$21,$B10,FALSE))</f>
        <v>Le calcul des droits annuels est basé sur tous les concerts de l'année, y compris les concerts dans lesquels aucune œuvre du répertoire de la SOCAN n'est exécutée</v>
      </c>
    </row>
    <row r="11" spans="1:5" x14ac:dyDescent="0.25">
      <c r="A11" s="4" t="s">
        <v>61</v>
      </c>
      <c r="B11" s="4">
        <v>6</v>
      </c>
      <c r="C11" t="str">
        <f t="shared" si="0"/>
        <v>• Les droits annuels sont de 0,96 % de (a) des recettes brutes des ventes de billets, d'abonnements et de cartes de membre (lorsqu'il y a un prix d'entrée) ou (b) des cachets payés aux artistes exécutants (lorsqu'il n'y a pas de prix d'entrée); dans tous les cas, le minimum des droits de licence annuels est de 35 $ (+taxes) s'appliquent</v>
      </c>
      <c r="D11" s="9" t="str">
        <f>IF(E11=0,"","•")</f>
        <v>•</v>
      </c>
      <c r="E11" s="8" t="str">
        <f>IF($C$1="English",HLOOKUP($C$3,'Tariffs Info'!$C$4:$F$11,$B11,FALSE),HLOOKUP($C$3,'Tariffs Info'!$C$14:$F$21,$B11,FALSE))</f>
        <v>Les droits annuels sont de 0,96 % de (a) des recettes brutes des ventes de billets, d'abonnements et de cartes de membre (lorsqu'il y a un prix d'entrée) ou (b) des cachets payés aux artistes exécutants (lorsqu'il n'y a pas de prix d'entrée); dans tous les cas, le minimum des droits de licence annuels est de 35 $ (+taxes) s'appliquent</v>
      </c>
    </row>
    <row r="12" spans="1:5" x14ac:dyDescent="0.25">
      <c r="A12" s="4" t="s">
        <v>62</v>
      </c>
      <c r="B12" s="4">
        <v>7</v>
      </c>
      <c r="C12" t="str">
        <f t="shared" si="0"/>
        <v>• La SOCAN doit recevoir le formulaire et le paiement au plus tard le 31 janvier de l'année visée par la licence, sauf s'il s'agit de la première déclaration ou, si le montant total à payer est supérieur à 100 $, le paiement s'effectue trimestriellement</v>
      </c>
      <c r="D12" s="9" t="str">
        <f>IF(E12=0,"","•")</f>
        <v>•</v>
      </c>
      <c r="E12" s="8" t="str">
        <f>IF($C$1="English",HLOOKUP($C$3,'Tariffs Info'!$C$4:$F$11,$B12,FALSE),HLOOKUP($C$3,'Tariffs Info'!$C$14:$F$21,$B12,FALSE))</f>
        <v>La SOCAN doit recevoir le formulaire et le paiement au plus tard le 31 janvier de l'année visée par la licence, sauf s'il s'agit de la première déclaration ou, si le montant total à payer est supérieur à 100 $, le paiement s'effectue trimestriellement</v>
      </c>
    </row>
    <row r="13" spans="1:5" x14ac:dyDescent="0.25">
      <c r="A13" s="4" t="s">
        <v>63</v>
      </c>
      <c r="B13" s="4">
        <v>8</v>
      </c>
      <c r="C13" t="str">
        <f>IF(OR(E13=0,E13=""),"",D13&amp;" "&amp;E13)</f>
        <v/>
      </c>
      <c r="D13" s="9" t="str">
        <f>IF(E13=0,"","•")</f>
        <v/>
      </c>
      <c r="E13" s="8">
        <f>IF($C$1="English",HLOOKUP($C$3,'Tariffs Info'!$C$4:$F$11,$B13,FALSE),HLOOKUP($C$3,'Tariffs Info'!$C$14:$F$21,$B13,FALSE))</f>
        <v>0</v>
      </c>
    </row>
    <row r="14" spans="1:5" x14ac:dyDescent="0.25">
      <c r="A14" s="4"/>
      <c r="B14" s="4"/>
      <c r="D14" s="9"/>
    </row>
    <row r="15" spans="1:5" ht="30" x14ac:dyDescent="0.25">
      <c r="A15" s="4" t="s">
        <v>64</v>
      </c>
    </row>
    <row r="17" spans="1:5" x14ac:dyDescent="0.25">
      <c r="B17" t="s">
        <v>55</v>
      </c>
      <c r="C17" s="215" t="s">
        <v>56</v>
      </c>
      <c r="D17" s="215"/>
      <c r="E17" s="215"/>
    </row>
    <row r="18" spans="1:5" x14ac:dyDescent="0.25">
      <c r="B18">
        <v>2</v>
      </c>
      <c r="C18" t="str">
        <f>IF(E18=0,"",D18&amp;" "&amp;E18)</f>
        <v xml:space="preserve"> Conditions Générales</v>
      </c>
      <c r="D18" s="87"/>
      <c r="E18" s="8" t="str">
        <f>IF($C$1="English",HLOOKUP($C$3,'Tariffs Info'!$C$26:$F$37,$B18,FALSE),HLOOKUP($C$3,'Tariffs Info'!$C$39:$F$48,$B18,FALSE))</f>
        <v>Conditions Générales</v>
      </c>
    </row>
    <row r="19" spans="1:5" x14ac:dyDescent="0.25">
      <c r="A19" s="4" t="s">
        <v>65</v>
      </c>
      <c r="B19" s="9">
        <v>3</v>
      </c>
      <c r="C19" t="str">
        <f>IF(E19=0,"",E19)</f>
        <v>Les dispositions régissant votre licence incluent celles présentées ci-après ainsi que les conditions du tarif homologué, incluant les Dispositions générales s'il y a lieu, telles qu’homologuées annuellement par la Commission du droit d’auteur. Si vous avez des questions ou souhaitez obtenir un exemplaire du tarif, veuillez communiquer avec nous au license@entandemlicensing.com ou au 1-866-944-6223.</v>
      </c>
      <c r="D19" s="9">
        <v>1</v>
      </c>
      <c r="E19" s="8" t="str">
        <f>IF($C$1="English",HLOOKUP($C$3,'Tariffs Info'!$C$26:$F$37,$B19,FALSE),HLOOKUP($C$3,'Tariffs Info'!$C$39:$F$48,$B19,FALSE))</f>
        <v>Les dispositions régissant votre licence incluent celles présentées ci-après ainsi que les conditions du tarif homologué, incluant les Dispositions générales s'il y a lieu, telles qu’homologuées annuellement par la Commission du droit d’auteur. Si vous avez des questions ou souhaitez obtenir un exemplaire du tarif, veuillez communiquer avec nous au license@entandemlicensing.com ou au 1-866-944-6223.</v>
      </c>
    </row>
    <row r="20" spans="1:5" x14ac:dyDescent="0.25">
      <c r="A20" s="4" t="s">
        <v>66</v>
      </c>
      <c r="B20" s="9">
        <v>4</v>
      </c>
      <c r="C20" t="str">
        <f t="shared" ref="C20:C28" si="1">IF(E20=0,"",E20)</f>
        <v xml:space="preserve">« Vous », « votre » et « licencié » désignent la personne ou l’entreprise qui soumet le présent formulaire dans le but de soumettre un rapport en vertu du tarif applicable à leur licence SOCAN. « SOCAN » désigne la Société canadienne des auteurs, compositeurs et éditeurs de musique. « Oeuvres » désigne toute œuvre ou toutes les œuvres du répertoire de la SOCAN. </v>
      </c>
      <c r="D20" s="9">
        <v>2</v>
      </c>
      <c r="E20" s="8" t="str">
        <f>IF($C$1="English",HLOOKUP($C$3,'Tariffs Info'!$C$26:$F$37,$B20,FALSE),HLOOKUP($C$3,'Tariffs Info'!$C$39:$F$48,$B20,FALSE))</f>
        <v xml:space="preserve">« Vous », « votre » et « licencié » désignent la personne ou l’entreprise qui soumet le présent formulaire dans le but de soumettre un rapport en vertu du tarif applicable à leur licence SOCAN. « SOCAN » désigne la Société canadienne des auteurs, compositeurs et éditeurs de musique. « Oeuvres » désigne toute œuvre ou toutes les œuvres du répertoire de la SOCAN. </v>
      </c>
    </row>
    <row r="21" spans="1:5" x14ac:dyDescent="0.25">
      <c r="A21" s="4" t="s">
        <v>67</v>
      </c>
      <c r="B21" s="9">
        <v>5</v>
      </c>
      <c r="C21" t="str">
        <f t="shared" si="1"/>
        <v>Les licences pour les utilisations de musique énumérées sur le présent formulaire vous permettent d’exécuter les Oeuvres en public et/ou de les communiquer au public par voie de télécommunication par un téléphone en attente (ainsi qu’à en autoriser l’exécution) par les moyens ou dans le but décrit dans les tarifs applicables, dans l’établissement ou la salle listée sur le présent formulaire, lorsqu’applicable, en tout temps et aussi souvent que vous le souhaitez au cours de l’année visée par la licence.</v>
      </c>
      <c r="D21" s="9">
        <v>3</v>
      </c>
      <c r="E21" s="8" t="str">
        <f>IF($C$1="English",HLOOKUP($C$3,'Tariffs Info'!$C$26:$F$37,$B21,FALSE),HLOOKUP($C$3,'Tariffs Info'!$C$39:$F$48,$B21,FALSE))</f>
        <v>Les licences pour les utilisations de musique énumérées sur le présent formulaire vous permettent d’exécuter les Oeuvres en public et/ou de les communiquer au public par voie de télécommunication par un téléphone en attente (ainsi qu’à en autoriser l’exécution) par les moyens ou dans le but décrit dans les tarifs applicables, dans l’établissement ou la salle listée sur le présent formulaire, lorsqu’applicable, en tout temps et aussi souvent que vous le souhaitez au cours de l’année visée par la licence.</v>
      </c>
    </row>
    <row r="22" spans="1:5" x14ac:dyDescent="0.25">
      <c r="A22" s="4" t="s">
        <v>68</v>
      </c>
      <c r="B22" s="9">
        <v>6</v>
      </c>
      <c r="C22" t="str">
        <f t="shared" si="1"/>
        <v>Vos frais de licence sont calculés en vertu des tarifs applicables en se basant sur les informations contenues dans vos rapports ou audits les plus récents et sont sujets à des ajustements afin de concorder à tout rapport, audit ou tarif homologués subséquents. Les taxes applicables sont payables sur tous les frais de licence.</v>
      </c>
      <c r="D22" s="9">
        <v>4</v>
      </c>
      <c r="E22" s="8" t="str">
        <f>IF($C$1="English",HLOOKUP($C$3,'Tariffs Info'!$C$26:$F$37,$B22,FALSE),HLOOKUP($C$3,'Tariffs Info'!$C$39:$F$48,$B22,FALSE))</f>
        <v>Vos frais de licence sont calculés en vertu des tarifs applicables en se basant sur les informations contenues dans vos rapports ou audits les plus récents et sont sujets à des ajustements afin de concorder à tout rapport, audit ou tarif homologués subséquents. Les taxes applicables sont payables sur tous les frais de licence.</v>
      </c>
    </row>
    <row r="23" spans="1:5" x14ac:dyDescent="0.25">
      <c r="A23" s="4" t="s">
        <v>69</v>
      </c>
      <c r="B23" s="9">
        <v>7</v>
      </c>
      <c r="C23" t="str">
        <f t="shared" si="1"/>
        <v>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v>
      </c>
      <c r="D23" s="9">
        <v>5</v>
      </c>
      <c r="E23" s="8" t="str">
        <f>IF($C$1="English",HLOOKUP($C$3,'Tariffs Info'!$C$26:$F$37,$B23,FALSE),HLOOKUP($C$3,'Tariffs Info'!$C$39:$F$48,$B23,FALSE))</f>
        <v>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v>
      </c>
    </row>
    <row r="24" spans="1:5" x14ac:dyDescent="0.25">
      <c r="A24" s="4" t="s">
        <v>70</v>
      </c>
      <c r="B24" s="9">
        <v>8</v>
      </c>
      <c r="C24" t="str">
        <f t="shared" si="1"/>
        <v>La licence se renouvelle automatiquement le 1er janvier de chaque année sauf en cas de résiliation de votre part ou par la SOCAN avec une période minimale de préavis de 30 jours.</v>
      </c>
      <c r="D24" s="9">
        <v>6</v>
      </c>
      <c r="E24" s="8" t="str">
        <f>IF($C$1="English",HLOOKUP($C$3,'Tariffs Info'!$C$26:$F$37,$B24,FALSE),HLOOKUP($C$3,'Tariffs Info'!$C$39:$F$48,$B24,FALSE))</f>
        <v>La licence se renouvelle automatiquement le 1er janvier de chaque année sauf en cas de résiliation de votre part ou par la SOCAN avec une période minimale de préavis de 30 jours.</v>
      </c>
    </row>
    <row r="25" spans="1:5" x14ac:dyDescent="0.25">
      <c r="A25" s="4" t="s">
        <v>71</v>
      </c>
      <c r="B25" s="9">
        <v>9</v>
      </c>
      <c r="C25" t="str">
        <f t="shared" si="1"/>
        <v xml:space="preserve">Vous soumettrez à Entandem le paiement des frais de licence, des taxes applicables et le rapport afférent au plus tard le 31 janvier de chaque année visée par la licence et conformément aux autres dispositions des tarifs applicables. </v>
      </c>
      <c r="D25" s="9">
        <v>7</v>
      </c>
      <c r="E25" s="8" t="str">
        <f>IF($C$1="English",HLOOKUP($C$3,'Tariffs Info'!$C$26:$F$37,$B25,FALSE),HLOOKUP($C$3,'Tariffs Info'!$C$39:$F$48,$B25,FALSE))</f>
        <v xml:space="preserve">Vous soumettrez à Entandem le paiement des frais de licence, des taxes applicables et le rapport afférent au plus tard le 31 janvier de chaque année visée par la licence et conformément aux autres dispositions des tarifs applicables. </v>
      </c>
    </row>
    <row r="26" spans="1:5" x14ac:dyDescent="0.25">
      <c r="A26" s="4" t="s">
        <v>72</v>
      </c>
      <c r="B26" s="9">
        <v>10</v>
      </c>
      <c r="C26" t="str">
        <f t="shared" si="1"/>
        <v>Vous devrez payer à Entandem tout montant additionnel déclaré dû (incluant les taxes applicables) résultant de tout rajustement de frais, et ce, dans les 10 jours après la réception d’une facture d’Entandem.</v>
      </c>
      <c r="D26" s="9">
        <v>8</v>
      </c>
      <c r="E26" s="8" t="str">
        <f>IF($C$1="English",HLOOKUP($C$3,'Tariffs Info'!$C$26:$F$37,$B26,FALSE),HLOOKUP($C$3,'Tariffs Info'!$C$39:$F$48,$B26,FALSE))</f>
        <v>Vous devrez payer à Entandem tout montant additionnel déclaré dû (incluant les taxes applicables) résultant de tout rajustement de frais, et ce, dans les 10 jours après la réception d’une facture d’Entandem.</v>
      </c>
    </row>
    <row r="27" spans="1:5" x14ac:dyDescent="0.25">
      <c r="A27" s="4" t="s">
        <v>73</v>
      </c>
      <c r="B27" s="9">
        <v>11</v>
      </c>
      <c r="C27" t="str">
        <f t="shared" si="1"/>
        <v>Assurez-vous de conserver toutes les informations nécessaires pour le calcul des frais de licence.</v>
      </c>
      <c r="D27" s="9">
        <v>9</v>
      </c>
      <c r="E27" s="8" t="str">
        <f>IF($C$1="English",HLOOKUP($C$3,'Tariffs Info'!$C$26:$F$37,$B27,FALSE),HLOOKUP($C$3,'Tariffs Info'!$C$39:$F$50,$B27,FALSE))</f>
        <v>Assurez-vous de conserver toutes les informations nécessaires pour le calcul des frais de licence.</v>
      </c>
    </row>
    <row r="28" spans="1:5" x14ac:dyDescent="0.25">
      <c r="A28" s="4" t="s">
        <v>74</v>
      </c>
      <c r="B28" s="9">
        <v>12</v>
      </c>
      <c r="C28" t="str">
        <f t="shared" si="1"/>
        <v/>
      </c>
      <c r="D28" s="9">
        <v>10</v>
      </c>
      <c r="E28" s="8">
        <f>IF($C$1="English",HLOOKUP($C$3,'Tariffs Info'!$C$26:$F$37,$B28,FALSE),HLOOKUP($C$3,'Tariffs Info'!$C$39:$F$50,$B28,FALSE))</f>
        <v>0</v>
      </c>
    </row>
  </sheetData>
  <mergeCells count="2">
    <mergeCell ref="C6:E6"/>
    <mergeCell ref="C17:E17"/>
  </mergeCells>
  <phoneticPr fontId="4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A1:F50"/>
  <sheetViews>
    <sheetView workbookViewId="0">
      <pane ySplit="4" topLeftCell="A38" activePane="bottomLeft" state="frozen"/>
      <selection activeCell="A35" sqref="A35:AZ35"/>
      <selection pane="bottomLeft" activeCell="A35" sqref="A35:AZ35"/>
    </sheetView>
  </sheetViews>
  <sheetFormatPr defaultColWidth="9.140625" defaultRowHeight="15" x14ac:dyDescent="0.25"/>
  <cols>
    <col min="1" max="1" width="17.7109375" style="4" bestFit="1" customWidth="1"/>
    <col min="2" max="2" width="17.7109375" style="4" customWidth="1"/>
    <col min="3" max="6" width="38.140625" style="4" customWidth="1"/>
    <col min="7" max="16384" width="9.140625" style="4"/>
  </cols>
  <sheetData>
    <row r="1" spans="1:6" customFormat="1" x14ac:dyDescent="0.25"/>
    <row r="2" spans="1:6" customFormat="1" x14ac:dyDescent="0.25"/>
    <row r="3" spans="1:6" x14ac:dyDescent="0.25">
      <c r="A3" s="6" t="s">
        <v>11</v>
      </c>
      <c r="B3" s="6"/>
      <c r="C3" s="7"/>
      <c r="D3" s="7"/>
      <c r="E3" s="7"/>
      <c r="F3" s="7"/>
    </row>
    <row r="4" spans="1:6" x14ac:dyDescent="0.25">
      <c r="C4" s="5" t="s">
        <v>28</v>
      </c>
      <c r="D4" s="5" t="s">
        <v>36</v>
      </c>
      <c r="E4" s="5" t="s">
        <v>40</v>
      </c>
      <c r="F4" s="5" t="s">
        <v>47</v>
      </c>
    </row>
    <row r="5" spans="1:6" ht="30" x14ac:dyDescent="0.25">
      <c r="A5" s="4" t="s">
        <v>57</v>
      </c>
      <c r="C5" s="4" t="str">
        <f>Tariffs!A11</f>
        <v xml:space="preserve">MUSIC LICENSE FORM - TARIFF 4A1 – POPULAR MUSIC CONCERTS </v>
      </c>
      <c r="D5" s="4" t="str">
        <f>Tariffs!A12</f>
        <v xml:space="preserve">MUSIC LICENSE FORM - TARIFF 4A2 – POPULAR MUSIC CONCERTS </v>
      </c>
      <c r="E5" s="4" t="str">
        <f>Tariffs!A13</f>
        <v xml:space="preserve">MUSIC LICENSE FORM - TARIFF 4B1 – CLASSICAL MUSIC CONCERTS </v>
      </c>
      <c r="F5" s="4" t="str">
        <f>Tariffs!A14</f>
        <v xml:space="preserve">MUSIC LICENSE FORM - TARIFF 4B3 – CLASSICAL MUSIC CONCERTS </v>
      </c>
    </row>
    <row r="6" spans="1:6" ht="30" x14ac:dyDescent="0.25">
      <c r="A6" s="4" t="s">
        <v>58</v>
      </c>
      <c r="C6" s="4" t="s">
        <v>75</v>
      </c>
      <c r="D6" s="4" t="s">
        <v>76</v>
      </c>
      <c r="E6" s="4" t="s">
        <v>77</v>
      </c>
      <c r="F6" s="4" t="s">
        <v>78</v>
      </c>
    </row>
    <row r="7" spans="1:6" ht="75" customHeight="1" x14ac:dyDescent="0.25">
      <c r="A7" s="4" t="s">
        <v>59</v>
      </c>
      <c r="C7" s="4" t="s">
        <v>79</v>
      </c>
      <c r="D7" s="4" t="s">
        <v>79</v>
      </c>
      <c r="E7" s="4" t="s">
        <v>80</v>
      </c>
      <c r="F7" s="4" t="s">
        <v>81</v>
      </c>
    </row>
    <row r="8" spans="1:6" ht="60" x14ac:dyDescent="0.25">
      <c r="A8" s="4" t="s">
        <v>60</v>
      </c>
      <c r="F8" s="4" t="s">
        <v>82</v>
      </c>
    </row>
    <row r="9" spans="1:6" ht="135" x14ac:dyDescent="0.25">
      <c r="A9" s="4" t="s">
        <v>61</v>
      </c>
      <c r="C9" s="4" t="s">
        <v>83</v>
      </c>
      <c r="D9" s="4" t="s">
        <v>84</v>
      </c>
      <c r="E9" s="4" t="s">
        <v>85</v>
      </c>
      <c r="F9" s="4" t="s">
        <v>86</v>
      </c>
    </row>
    <row r="10" spans="1:6" ht="90" x14ac:dyDescent="0.25">
      <c r="A10" s="4" t="s">
        <v>62</v>
      </c>
      <c r="C10" s="4" t="s">
        <v>87</v>
      </c>
      <c r="F10" s="4" t="s">
        <v>88</v>
      </c>
    </row>
    <row r="11" spans="1:6" x14ac:dyDescent="0.25">
      <c r="A11" s="4" t="s">
        <v>63</v>
      </c>
    </row>
    <row r="12" spans="1:6" ht="30" x14ac:dyDescent="0.25">
      <c r="A12" s="4" t="s">
        <v>89</v>
      </c>
      <c r="C12" s="4" t="s">
        <v>90</v>
      </c>
      <c r="D12" s="4" t="s">
        <v>91</v>
      </c>
      <c r="E12" s="4" t="s">
        <v>90</v>
      </c>
      <c r="F12" s="4" t="s">
        <v>91</v>
      </c>
    </row>
    <row r="13" spans="1:6" x14ac:dyDescent="0.25">
      <c r="A13" s="6" t="s">
        <v>14</v>
      </c>
      <c r="B13" s="6"/>
      <c r="C13" s="7"/>
      <c r="D13" s="7"/>
      <c r="E13" s="7"/>
      <c r="F13" s="7"/>
    </row>
    <row r="14" spans="1:6" ht="30" x14ac:dyDescent="0.25">
      <c r="B14" s="7" t="s">
        <v>92</v>
      </c>
      <c r="C14" s="5" t="s">
        <v>28</v>
      </c>
      <c r="D14" s="5" t="s">
        <v>36</v>
      </c>
      <c r="E14" s="5" t="s">
        <v>40</v>
      </c>
      <c r="F14" s="5" t="s">
        <v>47</v>
      </c>
    </row>
    <row r="15" spans="1:6" ht="45" x14ac:dyDescent="0.25">
      <c r="A15" s="4" t="s">
        <v>57</v>
      </c>
      <c r="C15" s="4" t="str">
        <f>Tariffs!B11</f>
        <v>FORMULAIRE DE LICENCE DE MUSIQUE - TARIF 4A1 – CONCERTS DE MUSIQUE POPULAIRE</v>
      </c>
      <c r="D15" s="4" t="str">
        <f>Tariffs!B12</f>
        <v>FORMULAIRE DE LICENCE DE MUSIQUE - TARIF 4A2 – CONCERTS DE MUSIQUE POPULAIRE</v>
      </c>
      <c r="E15" s="4" t="str">
        <f>Tariffs!B13</f>
        <v>FORMULAIRE DE LICENCE DE MUSIQUE - TARIF 4B1 – CONCERTS DE MUSIQUE CLASSIQUE</v>
      </c>
      <c r="F15" s="4" t="str">
        <f>Tariffs!B14</f>
        <v>FORMULAIRE DE LICENCE DE MUSIQUE - TARIF 4B3 – CONCERTS DE MUSIQUE CLASSIQUE</v>
      </c>
    </row>
    <row r="16" spans="1:6" ht="30" x14ac:dyDescent="0.25">
      <c r="A16" s="4" t="s">
        <v>58</v>
      </c>
      <c r="C16" s="4" t="s">
        <v>93</v>
      </c>
      <c r="D16" s="4" t="s">
        <v>94</v>
      </c>
      <c r="E16" s="4" t="s">
        <v>95</v>
      </c>
      <c r="F16" s="4" t="s">
        <v>96</v>
      </c>
    </row>
    <row r="17" spans="1:6" ht="90" x14ac:dyDescent="0.25">
      <c r="A17" s="4" t="s">
        <v>59</v>
      </c>
      <c r="C17" s="4" t="s">
        <v>97</v>
      </c>
      <c r="D17" s="4" t="s">
        <v>97</v>
      </c>
      <c r="E17" s="4" t="s">
        <v>98</v>
      </c>
      <c r="F17" s="4" t="s">
        <v>99</v>
      </c>
    </row>
    <row r="18" spans="1:6" ht="75" x14ac:dyDescent="0.25">
      <c r="A18" s="4" t="s">
        <v>60</v>
      </c>
      <c r="C18" s="4" t="s">
        <v>100</v>
      </c>
      <c r="D18" s="4" t="s">
        <v>101</v>
      </c>
      <c r="F18" s="4" t="s">
        <v>102</v>
      </c>
    </row>
    <row r="19" spans="1:6" ht="150" x14ac:dyDescent="0.25">
      <c r="A19" s="4" t="s">
        <v>61</v>
      </c>
      <c r="C19" s="4" t="s">
        <v>103</v>
      </c>
      <c r="D19" s="4" t="s">
        <v>104</v>
      </c>
      <c r="E19" s="4" t="s">
        <v>105</v>
      </c>
      <c r="F19" s="4" t="s">
        <v>106</v>
      </c>
    </row>
    <row r="20" spans="1:6" ht="105" x14ac:dyDescent="0.25">
      <c r="A20" s="4" t="s">
        <v>62</v>
      </c>
      <c r="C20" s="4" t="s">
        <v>107</v>
      </c>
      <c r="F20" s="4" t="s">
        <v>108</v>
      </c>
    </row>
    <row r="21" spans="1:6" x14ac:dyDescent="0.25">
      <c r="A21" s="4" t="s">
        <v>63</v>
      </c>
    </row>
    <row r="22" spans="1:6" ht="30" x14ac:dyDescent="0.25">
      <c r="A22" s="4" t="s">
        <v>89</v>
      </c>
      <c r="C22" s="4" t="s">
        <v>90</v>
      </c>
      <c r="D22" s="4" t="s">
        <v>91</v>
      </c>
      <c r="E22" s="4" t="s">
        <v>90</v>
      </c>
      <c r="F22" s="4" t="s">
        <v>91</v>
      </c>
    </row>
    <row r="24" spans="1:6" ht="30" x14ac:dyDescent="0.25">
      <c r="A24" s="4" t="s">
        <v>109</v>
      </c>
    </row>
    <row r="25" spans="1:6" x14ac:dyDescent="0.25">
      <c r="A25" s="6" t="s">
        <v>11</v>
      </c>
      <c r="B25" s="6"/>
      <c r="C25" s="7"/>
      <c r="D25" s="7"/>
      <c r="E25" s="7"/>
      <c r="F25" s="7"/>
    </row>
    <row r="26" spans="1:6" x14ac:dyDescent="0.25">
      <c r="C26" s="5" t="s">
        <v>28</v>
      </c>
      <c r="D26" s="5" t="s">
        <v>36</v>
      </c>
      <c r="E26" s="5" t="s">
        <v>40</v>
      </c>
      <c r="F26" s="5" t="s">
        <v>47</v>
      </c>
    </row>
    <row r="27" spans="1:6" x14ac:dyDescent="0.25">
      <c r="C27" s="5" t="s">
        <v>110</v>
      </c>
      <c r="D27" s="5" t="s">
        <v>110</v>
      </c>
      <c r="E27" s="5" t="s">
        <v>110</v>
      </c>
      <c r="F27" s="5" t="s">
        <v>110</v>
      </c>
    </row>
    <row r="28" spans="1:6" ht="135" x14ac:dyDescent="0.25">
      <c r="A28" s="4">
        <v>1</v>
      </c>
      <c r="C28" s="4" t="s">
        <v>111</v>
      </c>
      <c r="D28" s="4" t="s">
        <v>111</v>
      </c>
      <c r="E28" s="4" t="s">
        <v>111</v>
      </c>
      <c r="F28" s="4" t="s">
        <v>111</v>
      </c>
    </row>
    <row r="29" spans="1:6" ht="79.5" x14ac:dyDescent="0.25">
      <c r="A29" s="4">
        <v>2</v>
      </c>
      <c r="C29" s="115" t="s">
        <v>112</v>
      </c>
      <c r="D29" s="115" t="s">
        <v>113</v>
      </c>
      <c r="E29" s="115" t="s">
        <v>112</v>
      </c>
      <c r="F29" s="115" t="s">
        <v>113</v>
      </c>
    </row>
    <row r="30" spans="1:6" ht="165" x14ac:dyDescent="0.25">
      <c r="A30" s="4">
        <v>3</v>
      </c>
      <c r="C30" s="4" t="s">
        <v>114</v>
      </c>
      <c r="D30" s="4" t="s">
        <v>115</v>
      </c>
      <c r="E30" s="4" t="s">
        <v>116</v>
      </c>
      <c r="F30" s="4" t="s">
        <v>115</v>
      </c>
    </row>
    <row r="31" spans="1:6" ht="120" x14ac:dyDescent="0.25">
      <c r="A31" s="4">
        <v>4</v>
      </c>
      <c r="C31" s="4" t="s">
        <v>117</v>
      </c>
      <c r="D31" s="4" t="s">
        <v>118</v>
      </c>
      <c r="E31" s="4" t="s">
        <v>117</v>
      </c>
      <c r="F31" s="4" t="s">
        <v>118</v>
      </c>
    </row>
    <row r="32" spans="1:6" ht="105" x14ac:dyDescent="0.25">
      <c r="A32" s="4">
        <v>5</v>
      </c>
      <c r="C32" s="4" t="s">
        <v>119</v>
      </c>
      <c r="D32" s="4" t="s">
        <v>120</v>
      </c>
      <c r="E32" s="4" t="s">
        <v>119</v>
      </c>
      <c r="F32" s="4" t="s">
        <v>120</v>
      </c>
    </row>
    <row r="33" spans="1:6" ht="60" x14ac:dyDescent="0.25">
      <c r="A33" s="4">
        <v>6</v>
      </c>
      <c r="C33" s="4" t="s">
        <v>121</v>
      </c>
      <c r="D33" s="4" t="s">
        <v>122</v>
      </c>
      <c r="E33" s="4" t="s">
        <v>121</v>
      </c>
      <c r="F33" s="4" t="s">
        <v>122</v>
      </c>
    </row>
    <row r="34" spans="1:6" ht="75" x14ac:dyDescent="0.25">
      <c r="A34" s="4">
        <v>7</v>
      </c>
      <c r="C34" s="4" t="s">
        <v>123</v>
      </c>
      <c r="D34" s="4" t="s">
        <v>124</v>
      </c>
      <c r="E34" s="4" t="s">
        <v>123</v>
      </c>
      <c r="F34" s="4" t="s">
        <v>124</v>
      </c>
    </row>
    <row r="35" spans="1:6" ht="75" x14ac:dyDescent="0.25">
      <c r="A35" s="4">
        <v>8</v>
      </c>
      <c r="C35" s="4" t="s">
        <v>125</v>
      </c>
      <c r="D35" s="4" t="s">
        <v>123</v>
      </c>
      <c r="E35" s="4" t="s">
        <v>125</v>
      </c>
      <c r="F35" s="4" t="s">
        <v>123</v>
      </c>
    </row>
    <row r="36" spans="1:6" ht="45" x14ac:dyDescent="0.25">
      <c r="A36" s="4">
        <v>9</v>
      </c>
      <c r="D36" s="4" t="s">
        <v>126</v>
      </c>
      <c r="F36" s="4" t="s">
        <v>126</v>
      </c>
    </row>
    <row r="37" spans="1:6" ht="270" x14ac:dyDescent="0.25">
      <c r="A37" s="4">
        <v>10</v>
      </c>
      <c r="C37" s="4" t="s">
        <v>127</v>
      </c>
      <c r="D37" s="4" t="s">
        <v>127</v>
      </c>
      <c r="E37" s="4" t="s">
        <v>127</v>
      </c>
      <c r="F37" s="4" t="s">
        <v>127</v>
      </c>
    </row>
    <row r="38" spans="1:6" x14ac:dyDescent="0.25">
      <c r="A38" s="6" t="s">
        <v>14</v>
      </c>
      <c r="B38" s="6"/>
      <c r="C38" s="7"/>
      <c r="D38" s="7"/>
      <c r="E38" s="7"/>
      <c r="F38" s="7"/>
    </row>
    <row r="39" spans="1:6" ht="30" x14ac:dyDescent="0.25">
      <c r="B39" s="7" t="s">
        <v>92</v>
      </c>
      <c r="C39" s="5" t="s">
        <v>28</v>
      </c>
      <c r="D39" s="5" t="s">
        <v>36</v>
      </c>
      <c r="E39" s="5" t="s">
        <v>40</v>
      </c>
      <c r="F39" s="5" t="s">
        <v>47</v>
      </c>
    </row>
    <row r="40" spans="1:6" x14ac:dyDescent="0.25">
      <c r="B40" s="7"/>
      <c r="C40" s="5" t="s">
        <v>128</v>
      </c>
      <c r="D40" s="5" t="s">
        <v>128</v>
      </c>
      <c r="E40" s="5" t="s">
        <v>128</v>
      </c>
      <c r="F40" s="5" t="s">
        <v>128</v>
      </c>
    </row>
    <row r="41" spans="1:6" ht="180" x14ac:dyDescent="0.25">
      <c r="C41" s="4" t="s">
        <v>129</v>
      </c>
      <c r="D41" s="4" t="s">
        <v>129</v>
      </c>
      <c r="E41" s="4" t="s">
        <v>129</v>
      </c>
      <c r="F41" s="4" t="s">
        <v>129</v>
      </c>
    </row>
    <row r="42" spans="1:6" ht="150" x14ac:dyDescent="0.25">
      <c r="C42" s="4" t="s">
        <v>130</v>
      </c>
      <c r="D42" s="4" t="s">
        <v>131</v>
      </c>
      <c r="E42" s="4" t="s">
        <v>130</v>
      </c>
      <c r="F42" s="4" t="s">
        <v>131</v>
      </c>
    </row>
    <row r="43" spans="1:6" ht="210" x14ac:dyDescent="0.25">
      <c r="C43" s="4" t="s">
        <v>132</v>
      </c>
      <c r="D43" s="4" t="s">
        <v>133</v>
      </c>
      <c r="E43" s="4" t="s">
        <v>134</v>
      </c>
      <c r="F43" s="4" t="s">
        <v>133</v>
      </c>
    </row>
    <row r="44" spans="1:6" ht="135" x14ac:dyDescent="0.25">
      <c r="C44" s="4" t="s">
        <v>135</v>
      </c>
      <c r="D44" s="4" t="s">
        <v>136</v>
      </c>
      <c r="E44" s="4" t="s">
        <v>135</v>
      </c>
      <c r="F44" s="4" t="s">
        <v>136</v>
      </c>
    </row>
    <row r="45" spans="1:6" ht="120" x14ac:dyDescent="0.25">
      <c r="C45" s="4" t="s">
        <v>137</v>
      </c>
      <c r="D45" s="4" t="s">
        <v>137</v>
      </c>
      <c r="E45" s="4" t="s">
        <v>137</v>
      </c>
      <c r="F45" s="4" t="s">
        <v>137</v>
      </c>
    </row>
    <row r="46" spans="1:6" ht="90" x14ac:dyDescent="0.25">
      <c r="C46" s="4" t="s">
        <v>138</v>
      </c>
      <c r="D46" s="4" t="s">
        <v>139</v>
      </c>
      <c r="E46" s="4" t="s">
        <v>138</v>
      </c>
      <c r="F46" s="4" t="s">
        <v>139</v>
      </c>
    </row>
    <row r="47" spans="1:6" ht="105" x14ac:dyDescent="0.25">
      <c r="C47" s="4" t="s">
        <v>140</v>
      </c>
      <c r="D47" s="4" t="s">
        <v>141</v>
      </c>
      <c r="E47" s="4" t="s">
        <v>140</v>
      </c>
      <c r="F47" s="4" t="s">
        <v>141</v>
      </c>
    </row>
    <row r="48" spans="1:6" ht="90" x14ac:dyDescent="0.25">
      <c r="C48" s="4" t="s">
        <v>142</v>
      </c>
      <c r="D48" s="4" t="s">
        <v>140</v>
      </c>
      <c r="E48" s="4" t="s">
        <v>142</v>
      </c>
      <c r="F48" s="4" t="s">
        <v>140</v>
      </c>
    </row>
    <row r="49" spans="3:6" ht="45" x14ac:dyDescent="0.25">
      <c r="C49" s="4">
        <v>0</v>
      </c>
      <c r="D49" s="4" t="s">
        <v>142</v>
      </c>
      <c r="E49" s="4">
        <v>0</v>
      </c>
      <c r="F49" s="4" t="s">
        <v>142</v>
      </c>
    </row>
    <row r="50" spans="3:6" x14ac:dyDescent="0.25">
      <c r="C50" s="4">
        <v>0</v>
      </c>
      <c r="D50" s="4">
        <v>0</v>
      </c>
      <c r="E50" s="4">
        <v>0</v>
      </c>
      <c r="F50" s="4">
        <v>0</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D22"/>
  <sheetViews>
    <sheetView topLeftCell="C1" workbookViewId="0">
      <selection activeCell="B14" sqref="B14"/>
    </sheetView>
  </sheetViews>
  <sheetFormatPr defaultRowHeight="15" x14ac:dyDescent="0.25"/>
  <cols>
    <col min="1" max="1" width="17.7109375" bestFit="1" customWidth="1"/>
    <col min="2" max="2" width="59.28515625" bestFit="1" customWidth="1"/>
    <col min="3" max="3" width="46.28515625" customWidth="1"/>
    <col min="4" max="4" width="59.28515625" bestFit="1" customWidth="1"/>
  </cols>
  <sheetData>
    <row r="1" spans="1:4" x14ac:dyDescent="0.25">
      <c r="A1" t="s">
        <v>52</v>
      </c>
      <c r="B1" s="8" t="str">
        <f>Language!G2</f>
        <v>French</v>
      </c>
    </row>
    <row r="3" spans="1:4" x14ac:dyDescent="0.25">
      <c r="B3" t="s">
        <v>143</v>
      </c>
      <c r="C3" t="s">
        <v>11</v>
      </c>
      <c r="D3" t="s">
        <v>14</v>
      </c>
    </row>
    <row r="4" spans="1:4" x14ac:dyDescent="0.25">
      <c r="A4" t="s">
        <v>144</v>
      </c>
      <c r="B4" t="str">
        <f>IF($B$1="English",C4,D4)</f>
        <v>Numéro de compte</v>
      </c>
      <c r="C4" s="1" t="s">
        <v>145</v>
      </c>
      <c r="D4" t="s">
        <v>146</v>
      </c>
    </row>
    <row r="5" spans="1:4" x14ac:dyDescent="0.25">
      <c r="A5" t="s">
        <v>147</v>
      </c>
      <c r="B5" t="str">
        <f>IF($B$1="English",C5,D5)</f>
        <v>(ou si vous n’êtes pas encore licencié, cliquez ici)</v>
      </c>
      <c r="C5" s="1" t="s">
        <v>148</v>
      </c>
      <c r="D5" t="s">
        <v>149</v>
      </c>
    </row>
    <row r="6" spans="1:4" x14ac:dyDescent="0.25">
      <c r="A6" t="s">
        <v>150</v>
      </c>
      <c r="B6" t="str">
        <f t="shared" ref="B6:B20" si="0">IF($B$1="English",C6,D6)</f>
        <v>Nom de l’entreprise</v>
      </c>
      <c r="C6" s="1" t="s">
        <v>151</v>
      </c>
      <c r="D6" t="s">
        <v>152</v>
      </c>
    </row>
    <row r="7" spans="1:4" x14ac:dyDescent="0.25">
      <c r="A7" t="s">
        <v>153</v>
      </c>
      <c r="B7" t="str">
        <f t="shared" si="0"/>
        <v>Nom légal de l’organisation ou nom du propriétaire</v>
      </c>
      <c r="C7" s="1" t="s">
        <v>154</v>
      </c>
      <c r="D7" s="10" t="s">
        <v>155</v>
      </c>
    </row>
    <row r="8" spans="1:4" x14ac:dyDescent="0.25">
      <c r="A8" t="s">
        <v>156</v>
      </c>
      <c r="B8" t="str">
        <f t="shared" si="0"/>
        <v>Personne contact</v>
      </c>
      <c r="C8" s="1" t="s">
        <v>157</v>
      </c>
      <c r="D8" t="s">
        <v>158</v>
      </c>
    </row>
    <row r="9" spans="1:4" x14ac:dyDescent="0.25">
      <c r="A9" t="s">
        <v>159</v>
      </c>
      <c r="B9" t="str">
        <f>IF($B$1="English",C9,D9)</f>
        <v>Titre</v>
      </c>
      <c r="C9" s="2" t="s">
        <v>160</v>
      </c>
      <c r="D9" t="s">
        <v>161</v>
      </c>
    </row>
    <row r="10" spans="1:4" x14ac:dyDescent="0.25">
      <c r="A10" t="s">
        <v>162</v>
      </c>
      <c r="B10" t="str">
        <f t="shared" si="0"/>
        <v>Numéro de téléphone</v>
      </c>
      <c r="C10" s="1" t="s">
        <v>163</v>
      </c>
      <c r="D10" s="10" t="s">
        <v>164</v>
      </c>
    </row>
    <row r="11" spans="1:4" x14ac:dyDescent="0.25">
      <c r="A11" t="s">
        <v>165</v>
      </c>
      <c r="B11" t="str">
        <f t="shared" si="0"/>
        <v>Télécopieur</v>
      </c>
      <c r="C11" s="1" t="s">
        <v>166</v>
      </c>
      <c r="D11" s="10" t="s">
        <v>167</v>
      </c>
    </row>
    <row r="12" spans="1:4" x14ac:dyDescent="0.25">
      <c r="A12" t="s">
        <v>168</v>
      </c>
      <c r="B12" t="str">
        <f t="shared" si="0"/>
        <v>Courriel</v>
      </c>
      <c r="C12" s="1" t="s">
        <v>169</v>
      </c>
      <c r="D12" s="10" t="s">
        <v>170</v>
      </c>
    </row>
    <row r="13" spans="1:4" x14ac:dyDescent="0.25">
      <c r="A13" t="s">
        <v>171</v>
      </c>
      <c r="B13" t="str">
        <f t="shared" si="0"/>
        <v>Adresse civique</v>
      </c>
      <c r="C13" s="1" t="s">
        <v>172</v>
      </c>
      <c r="D13" s="10" t="s">
        <v>173</v>
      </c>
    </row>
    <row r="14" spans="1:4" x14ac:dyDescent="0.25">
      <c r="A14" t="s">
        <v>174</v>
      </c>
      <c r="B14" t="str">
        <f t="shared" si="0"/>
        <v>Ville</v>
      </c>
      <c r="C14" s="3" t="s">
        <v>175</v>
      </c>
      <c r="D14" s="3" t="s">
        <v>176</v>
      </c>
    </row>
    <row r="15" spans="1:4" x14ac:dyDescent="0.25">
      <c r="A15" t="s">
        <v>177</v>
      </c>
      <c r="B15" t="str">
        <f t="shared" si="0"/>
        <v>Province</v>
      </c>
      <c r="C15" s="1" t="s">
        <v>178</v>
      </c>
      <c r="D15" s="1" t="s">
        <v>178</v>
      </c>
    </row>
    <row r="16" spans="1:4" x14ac:dyDescent="0.25">
      <c r="A16" t="s">
        <v>179</v>
      </c>
      <c r="B16" t="str">
        <f t="shared" si="0"/>
        <v>Code postal</v>
      </c>
      <c r="C16" s="1" t="s">
        <v>180</v>
      </c>
      <c r="D16" s="1" t="s">
        <v>181</v>
      </c>
    </row>
    <row r="17" spans="1:4" x14ac:dyDescent="0.25">
      <c r="A17" t="s">
        <v>182</v>
      </c>
      <c r="B17" t="str">
        <f t="shared" si="0"/>
        <v>Adresse postale</v>
      </c>
      <c r="C17" s="1" t="s">
        <v>183</v>
      </c>
      <c r="D17" s="1" t="s">
        <v>184</v>
      </c>
    </row>
    <row r="18" spans="1:4" x14ac:dyDescent="0.25">
      <c r="A18" t="s">
        <v>185</v>
      </c>
      <c r="B18" t="str">
        <f t="shared" si="0"/>
        <v>(cliquez ici si identique à celle ci-dessus)</v>
      </c>
      <c r="C18" s="1" t="s">
        <v>186</v>
      </c>
      <c r="D18" s="1" t="s">
        <v>187</v>
      </c>
    </row>
    <row r="19" spans="1:4" x14ac:dyDescent="0.25">
      <c r="A19" t="s">
        <v>188</v>
      </c>
      <c r="B19" t="str">
        <f t="shared" si="0"/>
        <v>Numéro d’exemption de taxe (s’il y a lieu)</v>
      </c>
      <c r="C19" s="1" t="s">
        <v>189</v>
      </c>
      <c r="D19" s="10" t="s">
        <v>190</v>
      </c>
    </row>
    <row r="20" spans="1:4" ht="39" x14ac:dyDescent="0.25">
      <c r="A20" t="s">
        <v>191</v>
      </c>
      <c r="B20" t="str">
        <f t="shared" si="0"/>
        <v xml:space="preserve">Veuillez retourner ce formulaire par courriel ou par la poste et envoyer votre paiement à l’ordre de la SOCAN ou contacter-nous pour payer par carte de crédit.  Ou visitez eSOCAN pour soumettre votre formulaire en ligne. </v>
      </c>
      <c r="C20" s="76" t="s">
        <v>192</v>
      </c>
      <c r="D20" s="76" t="s">
        <v>193</v>
      </c>
    </row>
    <row r="21" spans="1:4" x14ac:dyDescent="0.25">
      <c r="A21" t="s">
        <v>194</v>
      </c>
      <c r="B21" t="str">
        <f>IF($B$1="English",C21,D21)</f>
        <v>Pour toute autre utilisation de musique, contactez-nous ou essayez le Sélecteur de licence sur www.socan.com</v>
      </c>
      <c r="C21" s="1" t="s">
        <v>195</v>
      </c>
      <c r="D21" s="1" t="s">
        <v>196</v>
      </c>
    </row>
    <row r="22" spans="1:4" x14ac:dyDescent="0.25">
      <c r="D22"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C16"/>
  <sheetViews>
    <sheetView workbookViewId="0">
      <selection activeCell="E13" sqref="E13"/>
    </sheetView>
  </sheetViews>
  <sheetFormatPr defaultRowHeight="15" x14ac:dyDescent="0.25"/>
  <sheetData>
    <row r="1" spans="1:3" x14ac:dyDescent="0.25">
      <c r="B1" s="215" t="s">
        <v>197</v>
      </c>
      <c r="C1" s="215"/>
    </row>
    <row r="2" spans="1:3" x14ac:dyDescent="0.25">
      <c r="A2" t="s">
        <v>178</v>
      </c>
      <c r="B2" t="str">
        <f>IF(Language!G2="English","GST/HST","TPS/TVH")</f>
        <v>TPS/TVH</v>
      </c>
      <c r="C2" t="str">
        <f>IF(Language!G2="English","QST","TVQ")</f>
        <v>TVQ</v>
      </c>
    </row>
    <row r="3" spans="1:3" x14ac:dyDescent="0.25">
      <c r="A3" s="42" t="s">
        <v>198</v>
      </c>
      <c r="B3" s="58">
        <v>0</v>
      </c>
      <c r="C3" s="55"/>
    </row>
    <row r="4" spans="1:3" x14ac:dyDescent="0.25">
      <c r="A4" s="42" t="s">
        <v>3</v>
      </c>
      <c r="B4" s="58">
        <v>0.05</v>
      </c>
      <c r="C4" s="55"/>
    </row>
    <row r="5" spans="1:3" x14ac:dyDescent="0.25">
      <c r="A5" s="42" t="s">
        <v>199</v>
      </c>
      <c r="B5" s="59">
        <v>0.05</v>
      </c>
      <c r="C5" s="55"/>
    </row>
    <row r="6" spans="1:3" x14ac:dyDescent="0.25">
      <c r="A6" s="42" t="s">
        <v>200</v>
      </c>
      <c r="B6" s="58">
        <v>0.05</v>
      </c>
      <c r="C6" s="55"/>
    </row>
    <row r="7" spans="1:3" x14ac:dyDescent="0.25">
      <c r="A7" s="42" t="s">
        <v>201</v>
      </c>
      <c r="B7" s="58">
        <v>0.15</v>
      </c>
      <c r="C7" s="55"/>
    </row>
    <row r="8" spans="1:3" x14ac:dyDescent="0.25">
      <c r="A8" s="42" t="s">
        <v>202</v>
      </c>
      <c r="B8" s="58">
        <v>0.15</v>
      </c>
      <c r="C8" s="55"/>
    </row>
    <row r="9" spans="1:3" x14ac:dyDescent="0.25">
      <c r="A9" s="42" t="s">
        <v>203</v>
      </c>
      <c r="B9" s="58">
        <v>0.14000000000000001</v>
      </c>
      <c r="C9" s="55"/>
    </row>
    <row r="10" spans="1:3" x14ac:dyDescent="0.25">
      <c r="A10" s="42" t="s">
        <v>204</v>
      </c>
      <c r="B10" s="58">
        <v>0.05</v>
      </c>
      <c r="C10" s="55"/>
    </row>
    <row r="11" spans="1:3" x14ac:dyDescent="0.25">
      <c r="A11" s="42" t="s">
        <v>205</v>
      </c>
      <c r="B11" s="58">
        <v>0.05</v>
      </c>
      <c r="C11" s="55"/>
    </row>
    <row r="12" spans="1:3" x14ac:dyDescent="0.25">
      <c r="A12" s="42" t="s">
        <v>206</v>
      </c>
      <c r="B12" s="58">
        <v>0.13</v>
      </c>
      <c r="C12" s="55"/>
    </row>
    <row r="13" spans="1:3" x14ac:dyDescent="0.25">
      <c r="A13" s="42" t="s">
        <v>207</v>
      </c>
      <c r="B13" s="58">
        <v>0.15</v>
      </c>
      <c r="C13" s="55"/>
    </row>
    <row r="14" spans="1:3" x14ac:dyDescent="0.25">
      <c r="A14" s="43" t="s">
        <v>208</v>
      </c>
      <c r="B14" s="58">
        <v>0.05</v>
      </c>
      <c r="C14" s="60">
        <v>9.9750000000000005E-2</v>
      </c>
    </row>
    <row r="15" spans="1:3" x14ac:dyDescent="0.25">
      <c r="A15" s="43" t="s">
        <v>209</v>
      </c>
      <c r="B15" s="58">
        <v>0.05</v>
      </c>
      <c r="C15" s="55"/>
    </row>
    <row r="16" spans="1:3" x14ac:dyDescent="0.25">
      <c r="A16" s="43" t="s">
        <v>210</v>
      </c>
      <c r="B16" s="58">
        <v>0.05</v>
      </c>
      <c r="C16" s="55"/>
    </row>
  </sheetData>
  <sortState xmlns:xlrd2="http://schemas.microsoft.com/office/spreadsheetml/2017/richdata2" ref="A4:C15">
    <sortCondition ref="A4:A15"/>
  </sortState>
  <mergeCells count="1">
    <mergeCell ref="B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B2:Q11"/>
  <sheetViews>
    <sheetView workbookViewId="0">
      <selection activeCell="B14" sqref="B14"/>
    </sheetView>
  </sheetViews>
  <sheetFormatPr defaultRowHeight="15" x14ac:dyDescent="0.25"/>
  <cols>
    <col min="2" max="2" width="25.5703125" bestFit="1" customWidth="1"/>
    <col min="3" max="3" width="12.28515625" bestFit="1" customWidth="1"/>
    <col min="4" max="4" width="12.7109375" bestFit="1" customWidth="1"/>
    <col min="5" max="5" width="13.85546875" bestFit="1" customWidth="1"/>
  </cols>
  <sheetData>
    <row r="2" spans="2:17" x14ac:dyDescent="0.25">
      <c r="B2" t="s">
        <v>211</v>
      </c>
      <c r="C2" s="8" t="str">
        <f>TRIM('4A1 4A2 4B1 4B3 Form'!AW19)</f>
        <v/>
      </c>
      <c r="D2" t="s">
        <v>212</v>
      </c>
      <c r="E2" t="s">
        <v>213</v>
      </c>
      <c r="F2" s="8">
        <f>SUM(F3:F9)</f>
        <v>0</v>
      </c>
    </row>
    <row r="3" spans="2:17" x14ac:dyDescent="0.25">
      <c r="B3" t="s">
        <v>214</v>
      </c>
      <c r="C3" s="8">
        <f>IF(C11=" ",LEN('4A1 4A2 4B1 4B3 Form'!AW19)-1,LEN('4A1 4A2 4B1 4B3 Form'!AW19))</f>
        <v>0</v>
      </c>
      <c r="D3">
        <v>6</v>
      </c>
      <c r="E3" t="str">
        <f>IF(C3=0,"True",EXACT(C3,D3))</f>
        <v>True</v>
      </c>
      <c r="F3">
        <f>IF(E3=FALSE,1,0)</f>
        <v>0</v>
      </c>
    </row>
    <row r="4" spans="2:17" x14ac:dyDescent="0.25">
      <c r="B4" t="s">
        <v>215</v>
      </c>
      <c r="C4" s="8" t="str">
        <f>LEFT('4A1 4A2 4B1 4B3 Form'!AW19,1)</f>
        <v/>
      </c>
      <c r="E4" t="str">
        <f>IF($C$3=0,"True",IF(ISERROR(IF(ISTEXT(C4),"True","False")),"False",IF(ISTEXT(C4),"True","False")))</f>
        <v>True</v>
      </c>
      <c r="F4">
        <f t="shared" ref="F4:F9" si="0">IF(E4="false",1,0)</f>
        <v>0</v>
      </c>
    </row>
    <row r="5" spans="2:17" x14ac:dyDescent="0.25">
      <c r="B5" t="s">
        <v>216</v>
      </c>
      <c r="C5" s="49" t="str">
        <f>MID('4A1 4A2 4B1 4B3 Form'!AW19,2,1)</f>
        <v/>
      </c>
      <c r="D5" t="e">
        <f>HLOOKUP(C5,H5:Q5,1,FALSE)</f>
        <v>#N/A</v>
      </c>
      <c r="E5" t="str">
        <f>IF(C3=0,"True",IF(ISERROR(EXACT(C5,D5)),"False",EXACT(C5,D5)))</f>
        <v>True</v>
      </c>
      <c r="F5">
        <f>IF(E5="false",1,0)</f>
        <v>0</v>
      </c>
      <c r="H5" s="38" t="s">
        <v>217</v>
      </c>
      <c r="I5" s="38" t="s">
        <v>218</v>
      </c>
      <c r="J5" s="38" t="s">
        <v>219</v>
      </c>
      <c r="K5" s="38" t="s">
        <v>220</v>
      </c>
      <c r="L5" s="38" t="s">
        <v>221</v>
      </c>
      <c r="M5" s="38" t="s">
        <v>222</v>
      </c>
      <c r="N5" s="38" t="s">
        <v>223</v>
      </c>
      <c r="O5" s="38" t="s">
        <v>224</v>
      </c>
      <c r="P5" s="38" t="s">
        <v>225</v>
      </c>
      <c r="Q5" s="38" t="s">
        <v>226</v>
      </c>
    </row>
    <row r="6" spans="2:17" x14ac:dyDescent="0.25">
      <c r="B6" t="s">
        <v>227</v>
      </c>
      <c r="C6" s="8" t="str">
        <f>MID('4A1 4A2 4B1 4B3 Form'!AW19,3,1)</f>
        <v/>
      </c>
      <c r="E6" t="str">
        <f>IF($C$3=0,"True",IF(ISERROR(IF(ISTEXT(C6),"True","False")),"False",IF(ISTEXT(C6),"True","False")))</f>
        <v>True</v>
      </c>
      <c r="F6">
        <f t="shared" si="0"/>
        <v>0</v>
      </c>
    </row>
    <row r="7" spans="2:17" x14ac:dyDescent="0.25">
      <c r="B7" t="s">
        <v>228</v>
      </c>
      <c r="C7" s="8" t="str">
        <f>IF(C11=" ",MID('4A1 4A2 4B1 4B3 Form'!AW19,5,1),MID('4A1 4A2 4B1 4B3 Form'!AW19,4,1))</f>
        <v/>
      </c>
      <c r="D7" t="e">
        <f>HLOOKUP(C7,H7:Q7,1,FALSE)</f>
        <v>#N/A</v>
      </c>
      <c r="E7" t="str">
        <f>IF(C3=0,"True",IF(ISERROR(EXACT(C7,D7)),"False",EXACT(C7,D7)))</f>
        <v>True</v>
      </c>
      <c r="F7">
        <f t="shared" si="0"/>
        <v>0</v>
      </c>
      <c r="H7" s="38" t="s">
        <v>217</v>
      </c>
      <c r="I7" s="38" t="s">
        <v>218</v>
      </c>
      <c r="J7" s="38" t="s">
        <v>219</v>
      </c>
      <c r="K7" s="38" t="s">
        <v>220</v>
      </c>
      <c r="L7" s="38" t="s">
        <v>221</v>
      </c>
      <c r="M7" s="38" t="s">
        <v>222</v>
      </c>
      <c r="N7" s="38" t="s">
        <v>223</v>
      </c>
      <c r="O7" s="38" t="s">
        <v>224</v>
      </c>
      <c r="P7" s="38" t="s">
        <v>225</v>
      </c>
      <c r="Q7" s="38" t="s">
        <v>226</v>
      </c>
    </row>
    <row r="8" spans="2:17" x14ac:dyDescent="0.25">
      <c r="B8" t="s">
        <v>229</v>
      </c>
      <c r="C8" s="8" t="str">
        <f>IF(C11=" ",MID('4A1 4A2 4B1 4B3 Form'!AW19,6,1),MID('4A1 4A2 4B1 4B3 Form'!AW19,5,1))</f>
        <v/>
      </c>
      <c r="E8" t="str">
        <f>IF($C$3=0,"True",IF(ISERROR(IF(ISTEXT(C8),"True","False")),"False",IF(ISTEXT(C8),"True","False")))</f>
        <v>True</v>
      </c>
      <c r="F8">
        <f t="shared" si="0"/>
        <v>0</v>
      </c>
    </row>
    <row r="9" spans="2:17" x14ac:dyDescent="0.25">
      <c r="B9" t="s">
        <v>230</v>
      </c>
      <c r="C9" s="8" t="str">
        <f>IF(C11=" ",MID('4A1 4A2 4B1 4B3 Form'!AW19,7,1),MID('4A1 4A2 4B1 4B3 Form'!AW19,6,1))</f>
        <v/>
      </c>
      <c r="D9" t="e">
        <f>HLOOKUP(C9,H9:Q9,1,FALSE)</f>
        <v>#N/A</v>
      </c>
      <c r="E9" t="str">
        <f>IF(C3=0,"True",IF(ISERROR(EXACT(C9,D9)),"False",EXACT(C9,D9)))</f>
        <v>True</v>
      </c>
      <c r="F9">
        <f t="shared" si="0"/>
        <v>0</v>
      </c>
      <c r="H9" s="38" t="s">
        <v>217</v>
      </c>
      <c r="I9" s="38" t="s">
        <v>218</v>
      </c>
      <c r="J9" s="38" t="s">
        <v>219</v>
      </c>
      <c r="K9" s="38" t="s">
        <v>220</v>
      </c>
      <c r="L9" s="38" t="s">
        <v>221</v>
      </c>
      <c r="M9" s="38" t="s">
        <v>222</v>
      </c>
      <c r="N9" s="38" t="s">
        <v>223</v>
      </c>
      <c r="O9" s="38" t="s">
        <v>224</v>
      </c>
      <c r="P9" s="38" t="s">
        <v>225</v>
      </c>
      <c r="Q9" s="38" t="s">
        <v>226</v>
      </c>
    </row>
    <row r="11" spans="2:17" x14ac:dyDescent="0.25">
      <c r="B11" t="s">
        <v>231</v>
      </c>
      <c r="C11" s="8" t="str">
        <f>MID(C2,4,1)</f>
        <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G20"/>
  <sheetViews>
    <sheetView workbookViewId="0">
      <selection activeCell="B14" sqref="B14"/>
    </sheetView>
  </sheetViews>
  <sheetFormatPr defaultRowHeight="15" x14ac:dyDescent="0.25"/>
  <cols>
    <col min="1" max="1" width="17.7109375" bestFit="1" customWidth="1"/>
    <col min="2" max="2" width="35.7109375" customWidth="1"/>
    <col min="3" max="3" width="35.7109375" bestFit="1" customWidth="1"/>
    <col min="4" max="4" width="34.140625" customWidth="1"/>
  </cols>
  <sheetData>
    <row r="1" spans="1:7" x14ac:dyDescent="0.25">
      <c r="A1" t="s">
        <v>52</v>
      </c>
      <c r="B1" s="8" t="str">
        <f>Language!G2</f>
        <v>French</v>
      </c>
      <c r="C1" s="8" t="str">
        <f>IF(B1="English",F1,F4)</f>
        <v>OuiNon</v>
      </c>
      <c r="F1" t="s">
        <v>232</v>
      </c>
    </row>
    <row r="2" spans="1:7" x14ac:dyDescent="0.25">
      <c r="A2" t="s">
        <v>53</v>
      </c>
      <c r="B2" t="str">
        <f>'Selected Tariff info'!C3</f>
        <v>4B3</v>
      </c>
      <c r="F2" t="s">
        <v>233</v>
      </c>
      <c r="G2">
        <v>1</v>
      </c>
    </row>
    <row r="3" spans="1:7" x14ac:dyDescent="0.25">
      <c r="A3" t="s">
        <v>25</v>
      </c>
      <c r="B3" t="str">
        <f>VLOOKUP($B$2,Tariffs!$C:$G,4,FALSE)</f>
        <v>0.96%</v>
      </c>
      <c r="C3" t="str">
        <f>VLOOKUP($B$2,Tariffs!C:H,6,FALSE)</f>
        <v>0,96 %</v>
      </c>
      <c r="F3" t="s">
        <v>234</v>
      </c>
      <c r="G3">
        <v>2</v>
      </c>
    </row>
    <row r="4" spans="1:7" x14ac:dyDescent="0.25">
      <c r="A4" t="s">
        <v>23</v>
      </c>
      <c r="B4" t="str">
        <f>VLOOKUP($B$2,Tariffs!$C:$G,5,FALSE)</f>
        <v>35</v>
      </c>
      <c r="F4" t="s">
        <v>235</v>
      </c>
    </row>
    <row r="5" spans="1:7" x14ac:dyDescent="0.25">
      <c r="B5" t="s">
        <v>143</v>
      </c>
      <c r="C5" t="s">
        <v>11</v>
      </c>
      <c r="D5" t="s">
        <v>14</v>
      </c>
      <c r="F5" t="s">
        <v>236</v>
      </c>
      <c r="G5">
        <v>1</v>
      </c>
    </row>
    <row r="6" spans="1:7" x14ac:dyDescent="0.25">
      <c r="A6" t="s">
        <v>144</v>
      </c>
      <c r="B6" t="str">
        <f>IF($B$1="English",C6,D6)</f>
        <v>Date du concert
(JJ/MM/AA)</v>
      </c>
      <c r="C6" t="s">
        <v>237</v>
      </c>
      <c r="D6" t="s">
        <v>238</v>
      </c>
      <c r="F6" t="s">
        <v>239</v>
      </c>
      <c r="G6">
        <v>2</v>
      </c>
    </row>
    <row r="7" spans="1:7" x14ac:dyDescent="0.25">
      <c r="A7" t="s">
        <v>147</v>
      </c>
      <c r="B7" t="str">
        <f t="shared" ref="B7:B15" si="0">IF($B$1="English",C7,D7)</f>
        <v>Nom du ou des concert(s)</v>
      </c>
      <c r="C7" t="s">
        <v>240</v>
      </c>
      <c r="D7" t="s">
        <v>241</v>
      </c>
    </row>
    <row r="8" spans="1:7" x14ac:dyDescent="0.25">
      <c r="A8" t="s">
        <v>150</v>
      </c>
      <c r="B8" t="str">
        <f t="shared" si="0"/>
        <v>Nom de la salle et ville</v>
      </c>
      <c r="C8" t="s">
        <v>242</v>
      </c>
      <c r="D8" t="s">
        <v>243</v>
      </c>
    </row>
    <row r="9" spans="1:7" x14ac:dyDescent="0.25">
      <c r="A9" t="s">
        <v>153</v>
      </c>
      <c r="B9" t="str">
        <f t="shared" si="0"/>
        <v>Nom et adresse du promoteur</v>
      </c>
      <c r="C9" t="s">
        <v>244</v>
      </c>
      <c r="D9" t="s">
        <v>245</v>
      </c>
    </row>
    <row r="10" spans="1:7" x14ac:dyDescent="0.25">
      <c r="A10" t="s">
        <v>156</v>
      </c>
      <c r="B10" t="str">
        <f t="shared" si="0"/>
        <v>a été chargée d'admission?</v>
      </c>
      <c r="C10" t="s">
        <v>246</v>
      </c>
      <c r="D10" t="s">
        <v>247</v>
      </c>
    </row>
    <row r="11" spans="1:7" ht="30" x14ac:dyDescent="0.25">
      <c r="A11" t="s">
        <v>159</v>
      </c>
      <c r="B11" t="str">
        <f t="shared" si="0"/>
        <v>Ventes brutes de billets (A)</v>
      </c>
      <c r="C11" s="4" t="s">
        <v>248</v>
      </c>
      <c r="D11" t="s">
        <v>249</v>
      </c>
    </row>
    <row r="12" spans="1:7" x14ac:dyDescent="0.25">
      <c r="A12" t="s">
        <v>162</v>
      </c>
      <c r="B12" t="str">
        <f t="shared" si="0"/>
        <v>Cachets payés aux exécutants (B)</v>
      </c>
      <c r="C12" t="s">
        <v>250</v>
      </c>
      <c r="D12" t="s">
        <v>251</v>
      </c>
    </row>
    <row r="13" spans="1:7" x14ac:dyDescent="0.25">
      <c r="A13" t="s">
        <v>165</v>
      </c>
      <c r="B13" t="str">
        <f t="shared" si="0"/>
        <v>Droit par concert (A ou B) x 0,96 % (annuels min. 35$)</v>
      </c>
      <c r="C13" t="str">
        <f>IF(OR(B2="4A2",B2="4B3"),"Per event fee (A or B) x "&amp;B3&amp;" (annual min. $"&amp;B4&amp;")","Per event fee (A or B) x "&amp;B3&amp;" (min. $"&amp;B4&amp;")")</f>
        <v>Per event fee (A or B) x 0.96% (annual min. $35)</v>
      </c>
      <c r="D13" t="str">
        <f>IF(OR(B2="4A2",B2="4B3"),"Droit par concert (A ou B) x "&amp;C3&amp;" (annuels min. "&amp;B4&amp;"$)","Droit par concert (A ou B) x "&amp;C3&amp;" (min. "&amp;B4&amp;"$)")</f>
        <v>Droit par concert (A ou B) x 0,96 % (annuels min. 35$)</v>
      </c>
    </row>
    <row r="14" spans="1:7" x14ac:dyDescent="0.25">
      <c r="A14" t="s">
        <v>168</v>
      </c>
      <c r="B14" t="str">
        <f t="shared" si="0"/>
        <v>TOTAL DES DROITS À PAYER (ajouter les taxes à la première page)</v>
      </c>
      <c r="C14" t="s">
        <v>252</v>
      </c>
      <c r="D14" t="s">
        <v>253</v>
      </c>
    </row>
    <row r="15" spans="1:7" x14ac:dyDescent="0.25">
      <c r="A15" t="s">
        <v>171</v>
      </c>
      <c r="B15" t="str">
        <f t="shared" si="0"/>
        <v xml:space="preserve">AUX FINS DE RÉPARTITION DES REDEVANCES, veuillez joindre la liste des œuvres musicales de chaque concert </v>
      </c>
      <c r="C15" t="s">
        <v>254</v>
      </c>
      <c r="D15" t="s">
        <v>255</v>
      </c>
    </row>
    <row r="16" spans="1:7" x14ac:dyDescent="0.25">
      <c r="A16" t="s">
        <v>174</v>
      </c>
      <c r="B16" t="str">
        <f>IF($B$1="English",C16,D16)</f>
        <v>Pour plus de 10 événements, veuillez utiliser d'autres formulaires</v>
      </c>
      <c r="C16" t="s">
        <v>256</v>
      </c>
      <c r="D16" t="s">
        <v>257</v>
      </c>
    </row>
    <row r="20" spans="4:4" x14ac:dyDescent="0.25">
      <c r="D20" s="9" t="s">
        <v>258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138830d-9b08-4166-a0cb-8c5c16b4bc97">
      <Terms xmlns="http://schemas.microsoft.com/office/infopath/2007/PartnerControls"/>
    </lcf76f155ced4ddcb4097134ff3c332f>
    <TaxCatchAll xmlns="3811e100-c698-433b-bc23-44affdd8fc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3A8E89DE4ABF458CBD14E039BDE674" ma:contentTypeVersion="15" ma:contentTypeDescription="Create a new document." ma:contentTypeScope="" ma:versionID="74825f7a4dcb75a117932850099b3b16">
  <xsd:schema xmlns:xsd="http://www.w3.org/2001/XMLSchema" xmlns:xs="http://www.w3.org/2001/XMLSchema" xmlns:p="http://schemas.microsoft.com/office/2006/metadata/properties" xmlns:ns2="f138830d-9b08-4166-a0cb-8c5c16b4bc97" xmlns:ns3="3811e100-c698-433b-bc23-44affdd8fca6" targetNamespace="http://schemas.microsoft.com/office/2006/metadata/properties" ma:root="true" ma:fieldsID="a9c2226a25a3882660bf7b2c943df8b1" ns2:_="" ns3:_="">
    <xsd:import namespace="f138830d-9b08-4166-a0cb-8c5c16b4bc97"/>
    <xsd:import namespace="3811e100-c698-433b-bc23-44affdd8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38830d-9b08-4166-a0cb-8c5c16b4b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773f2ab-e19b-4d27-ab3a-5202602a0db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11e100-c698-433b-bc23-44affdd8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53ab9c-87d7-49e9-993d-279f75a1f9af}" ma:internalName="TaxCatchAll" ma:showField="CatchAllData" ma:web="3811e100-c698-433b-bc23-44affdd8f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585D08-B68E-4B22-8424-4298CC2EFC50}">
  <ds:schemaRefs>
    <ds:schemaRef ds:uri="http://schemas.microsoft.com/office/2006/metadata/properties"/>
    <ds:schemaRef ds:uri="http://schemas.microsoft.com/office/infopath/2007/PartnerControls"/>
    <ds:schemaRef ds:uri="84eca689-8210-4da8-843e-3b73c6fcd837"/>
    <ds:schemaRef ds:uri="ce991ce1-64d4-48a5-9bf2-1030fbc403e0"/>
  </ds:schemaRefs>
</ds:datastoreItem>
</file>

<file path=customXml/itemProps2.xml><?xml version="1.0" encoding="utf-8"?>
<ds:datastoreItem xmlns:ds="http://schemas.openxmlformats.org/officeDocument/2006/customXml" ds:itemID="{D098EFF0-D758-425E-A017-1E8AAF3AD00A}">
  <ds:schemaRefs>
    <ds:schemaRef ds:uri="http://schemas.microsoft.com/sharepoint/v3/contenttype/forms"/>
  </ds:schemaRefs>
</ds:datastoreItem>
</file>

<file path=customXml/itemProps3.xml><?xml version="1.0" encoding="utf-8"?>
<ds:datastoreItem xmlns:ds="http://schemas.openxmlformats.org/officeDocument/2006/customXml" ds:itemID="{8FB8FD28-1960-43D5-92B0-583BE03BA6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4A1 4A2 4B1 4B3 Form</vt:lpstr>
      <vt:lpstr>Language</vt:lpstr>
      <vt:lpstr>Tariffs</vt:lpstr>
      <vt:lpstr>Selected Tariff info</vt:lpstr>
      <vt:lpstr>Tariffs Info</vt:lpstr>
      <vt:lpstr>Licensee details section</vt:lpstr>
      <vt:lpstr>Province &amp; tax rates</vt:lpstr>
      <vt:lpstr>PostalCode validation</vt:lpstr>
      <vt:lpstr>page2 translations</vt:lpstr>
      <vt:lpstr>Page 2 calculation</vt:lpstr>
      <vt:lpstr>page4 translations</vt:lpstr>
      <vt:lpstr>correcttarifflanguage</vt:lpstr>
      <vt:lpstr>Language</vt:lpstr>
      <vt:lpstr>LicenseeField1</vt:lpstr>
      <vt:lpstr>LicenseeField2</vt:lpstr>
      <vt:lpstr>OuiNon</vt:lpstr>
      <vt:lpstr>'4A1 4A2 4B1 4B3 Form'!Print_Area</vt:lpstr>
      <vt:lpstr>Prov</vt:lpstr>
      <vt:lpstr>TariffEN</vt:lpstr>
      <vt:lpstr>TariffFR</vt:lpstr>
      <vt:lpstr>termsconditions</vt:lpstr>
      <vt:lpstr>YesNo</vt:lpstr>
    </vt:vector>
  </TitlesOfParts>
  <Manager/>
  <Company>SOCAN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Aylin Trifunovic</dc:creator>
  <cp:keywords/>
  <dc:description/>
  <cp:lastModifiedBy>Kieran Bishop</cp:lastModifiedBy>
  <cp:revision/>
  <dcterms:created xsi:type="dcterms:W3CDTF">2012-11-08T14:09:23Z</dcterms:created>
  <dcterms:modified xsi:type="dcterms:W3CDTF">2025-06-10T14:05:22Z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0x010100E03A8E89DE4ABF458CBD14E039BDE674</vt:lpwstr>
  </property>
  <property fmtid="{D5CDD505-2E9C-101B-9397-08002B2CF9AE}" pid="3" name="MediaServiceImageTags">
    <vt:lpwstr/>
  </property>
</Properties>
</file>