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updateLinks="never" defaultThemeVersion="124226"/>
  <mc:AlternateContent xmlns:mc="http://schemas.openxmlformats.org/markup-compatibility/2006">
    <mc:Choice Requires="x15">
      <x15ac:absPath xmlns:x15ac="http://schemas.microsoft.com/office/spreadsheetml/2010/11/ac" url="https://entandem-my.sharepoint.com/personal/kieran_bishop_entandemlicensing_com/Documents/Website Forms/4A1-5J Concerts/"/>
    </mc:Choice>
  </mc:AlternateContent>
  <xr:revisionPtr revIDLastSave="0" documentId="8_{1D4D16F5-588D-4B19-A680-26F8760D87D4}" xr6:coauthVersionLast="47" xr6:coauthVersionMax="47" xr10:uidLastSave="{00000000-0000-0000-0000-000000000000}"/>
  <workbookProtection workbookAlgorithmName="SHA-512" workbookHashValue="b+AsWBW39Def4YMqu4P6F2yiqwBARmyitRmAobPnxTAt9SpRMjYHNs0mr4EWakzsxxXBZDAI/nxiHo9rICWJTQ==" workbookSaltValue="tIue9U3OstUXOBWS0dM5yA==" workbookSpinCount="100000" lockStructure="1"/>
  <bookViews>
    <workbookView xWindow="360" yWindow="1065" windowWidth="18615" windowHeight="18375" tabRatio="765" xr2:uid="{00000000-000D-0000-FFFF-FFFF00000000}"/>
  </bookViews>
  <sheets>
    <sheet name="4A1 Form" sheetId="1" r:id="rId1"/>
    <sheet name="page4 translations" sheetId="11" state="hidden" r:id="rId2"/>
    <sheet name="Language" sheetId="4" state="hidden" r:id="rId3"/>
    <sheet name="Tariffs" sheetId="3" state="hidden" r:id="rId4"/>
    <sheet name="Selected Tariff info" sheetId="5" state="hidden" r:id="rId5"/>
    <sheet name="Tariffs Info" sheetId="2" state="hidden" r:id="rId6"/>
    <sheet name="Licensee details section" sheetId="6" state="hidden" r:id="rId7"/>
    <sheet name="Province &amp; tax rates" sheetId="7" state="hidden" r:id="rId8"/>
    <sheet name="PostalCode validation" sheetId="8" state="hidden" r:id="rId9"/>
    <sheet name="page2 translations" sheetId="10" state="hidden" r:id="rId10"/>
    <sheet name="Page 2 calculation" sheetId="12" state="hidden" r:id="rId11"/>
  </sheets>
  <definedNames>
    <definedName name="_xlnm._FilterDatabase" localSheetId="0" hidden="1">'4A1 Form'!$C$19:$F$21</definedName>
    <definedName name="correcttarifflanguage">Tariffs!$B$3:$B$3</definedName>
    <definedName name="Language">Language!$D$2:$D$3</definedName>
    <definedName name="LicenseeField1">'Licensee details section'!$B$4</definedName>
    <definedName name="LicenseeField2">'Licensee details section'!$B$5</definedName>
    <definedName name="OuiNon">'page2 translations'!$F$5:$F$6</definedName>
    <definedName name="_xlnm.Print_Area" localSheetId="0">'4A1 Form'!$A$1:$BC$87</definedName>
    <definedName name="Prov">'Province &amp; tax rates'!$A$3:$A$16</definedName>
    <definedName name="TariffEN">Tariffs!$A$8:$A$11</definedName>
    <definedName name="TariffFR">Tariffs!$B$8:$B$11</definedName>
    <definedName name="termsconditions">'4A1 Form'!$A$63:$BC$83</definedName>
    <definedName name="YesNo">'page2 translations'!$F$2:$F$3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 l="1"/>
  <c r="B4" i="1" l="1"/>
  <c r="F2" i="4" s="1"/>
  <c r="G2" i="4" s="1"/>
  <c r="A36" i="1" s="1"/>
  <c r="C25" i="1" l="1"/>
  <c r="AE27" i="1"/>
  <c r="A3" i="3"/>
  <c r="D3" i="4"/>
  <c r="C5" i="2" l="1"/>
  <c r="BH39" i="1" l="1"/>
  <c r="BH40" i="1"/>
  <c r="BH41" i="1"/>
  <c r="BH42" i="1"/>
  <c r="BH43" i="1"/>
  <c r="BH44" i="1"/>
  <c r="BH45" i="1"/>
  <c r="BH46" i="1"/>
  <c r="BH47" i="1"/>
  <c r="BH48" i="1"/>
  <c r="I5" i="10" l="1"/>
  <c r="O15" i="12" l="1"/>
  <c r="N15" i="12"/>
  <c r="O14" i="12"/>
  <c r="N14" i="12"/>
  <c r="O13" i="12"/>
  <c r="N13" i="12"/>
  <c r="O12" i="12"/>
  <c r="N12" i="12"/>
  <c r="O11" i="12"/>
  <c r="N11" i="12"/>
  <c r="O10" i="12"/>
  <c r="N10" i="12"/>
  <c r="O9" i="12"/>
  <c r="N9" i="12"/>
  <c r="O8" i="12"/>
  <c r="N8" i="12"/>
  <c r="O7" i="12"/>
  <c r="N7" i="12"/>
  <c r="O6" i="12"/>
  <c r="N6" i="12"/>
  <c r="M15" i="12"/>
  <c r="U15" i="12" s="1"/>
  <c r="L15" i="12"/>
  <c r="T15" i="12" s="1"/>
  <c r="K15" i="12"/>
  <c r="S15" i="12" s="1"/>
  <c r="J15" i="12"/>
  <c r="R15" i="12" s="1"/>
  <c r="I15" i="12"/>
  <c r="Q15" i="12" s="1"/>
  <c r="M14" i="12"/>
  <c r="U14" i="12" s="1"/>
  <c r="L14" i="12"/>
  <c r="T14" i="12" s="1"/>
  <c r="K14" i="12"/>
  <c r="S14" i="12" s="1"/>
  <c r="J14" i="12"/>
  <c r="R14" i="12" s="1"/>
  <c r="I14" i="12"/>
  <c r="Q14" i="12" s="1"/>
  <c r="M13" i="12"/>
  <c r="U13" i="12" s="1"/>
  <c r="L13" i="12"/>
  <c r="T13" i="12" s="1"/>
  <c r="K13" i="12"/>
  <c r="S13" i="12" s="1"/>
  <c r="J13" i="12"/>
  <c r="R13" i="12" s="1"/>
  <c r="I13" i="12"/>
  <c r="Q13" i="12" s="1"/>
  <c r="M12" i="12"/>
  <c r="U12" i="12" s="1"/>
  <c r="L12" i="12"/>
  <c r="T12" i="12" s="1"/>
  <c r="K12" i="12"/>
  <c r="S12" i="12" s="1"/>
  <c r="J12" i="12"/>
  <c r="R12" i="12" s="1"/>
  <c r="I12" i="12"/>
  <c r="Q12" i="12" s="1"/>
  <c r="M11" i="12"/>
  <c r="U11" i="12" s="1"/>
  <c r="L11" i="12"/>
  <c r="T11" i="12" s="1"/>
  <c r="K11" i="12"/>
  <c r="S11" i="12" s="1"/>
  <c r="J11" i="12"/>
  <c r="R11" i="12" s="1"/>
  <c r="I11" i="12"/>
  <c r="Q11" i="12" s="1"/>
  <c r="M10" i="12"/>
  <c r="U10" i="12" s="1"/>
  <c r="L10" i="12"/>
  <c r="T10" i="12" s="1"/>
  <c r="K10" i="12"/>
  <c r="S10" i="12" s="1"/>
  <c r="J10" i="12"/>
  <c r="R10" i="12" s="1"/>
  <c r="I10" i="12"/>
  <c r="Q10" i="12" s="1"/>
  <c r="M9" i="12"/>
  <c r="U9" i="12" s="1"/>
  <c r="L9" i="12"/>
  <c r="T9" i="12" s="1"/>
  <c r="K9" i="12"/>
  <c r="S9" i="12" s="1"/>
  <c r="J9" i="12"/>
  <c r="R9" i="12" s="1"/>
  <c r="I9" i="12"/>
  <c r="Q9" i="12" s="1"/>
  <c r="M8" i="12"/>
  <c r="U8" i="12" s="1"/>
  <c r="L8" i="12"/>
  <c r="T8" i="12" s="1"/>
  <c r="K8" i="12"/>
  <c r="S8" i="12" s="1"/>
  <c r="J8" i="12"/>
  <c r="R8" i="12" s="1"/>
  <c r="I8" i="12"/>
  <c r="Q8" i="12" s="1"/>
  <c r="M7" i="12"/>
  <c r="U7" i="12" s="1"/>
  <c r="L7" i="12"/>
  <c r="T7" i="12" s="1"/>
  <c r="K7" i="12"/>
  <c r="S7" i="12" s="1"/>
  <c r="J7" i="12"/>
  <c r="R7" i="12" s="1"/>
  <c r="I7" i="12"/>
  <c r="Q7" i="12" s="1"/>
  <c r="M6" i="12"/>
  <c r="U6" i="12" s="1"/>
  <c r="L6" i="12"/>
  <c r="T6" i="12" s="1"/>
  <c r="K6" i="12"/>
  <c r="S6" i="12" s="1"/>
  <c r="J6" i="12"/>
  <c r="R6" i="12" s="1"/>
  <c r="I6" i="12"/>
  <c r="Q6" i="12" s="1"/>
  <c r="C2" i="8" l="1"/>
  <c r="C11" i="8" s="1"/>
  <c r="P32" i="1" l="1"/>
  <c r="N32" i="1"/>
  <c r="M32" i="1"/>
  <c r="L32" i="1"/>
  <c r="K32" i="1"/>
  <c r="J32" i="1"/>
  <c r="I32" i="1"/>
  <c r="H32" i="1"/>
  <c r="G32" i="1"/>
  <c r="F32" i="1"/>
  <c r="E32" i="1"/>
  <c r="D32" i="1"/>
  <c r="C32" i="1"/>
  <c r="B15" i="12" l="1"/>
  <c r="F15" i="12" s="1"/>
  <c r="B14" i="12"/>
  <c r="F14" i="12" s="1"/>
  <c r="B13" i="12"/>
  <c r="F13" i="12" s="1"/>
  <c r="B12" i="12"/>
  <c r="F12" i="12" s="1"/>
  <c r="B11" i="12"/>
  <c r="F11" i="12" s="1"/>
  <c r="B10" i="12"/>
  <c r="F10" i="12" s="1"/>
  <c r="B9" i="12"/>
  <c r="F9" i="12" s="1"/>
  <c r="B8" i="12"/>
  <c r="B7" i="12"/>
  <c r="B6" i="12"/>
  <c r="BF48" i="1"/>
  <c r="BF47" i="1"/>
  <c r="BF46" i="1"/>
  <c r="BF45" i="1"/>
  <c r="BF44" i="1"/>
  <c r="BF43" i="1"/>
  <c r="BF42" i="1"/>
  <c r="BF41" i="1"/>
  <c r="BF40" i="1"/>
  <c r="BD39" i="1"/>
  <c r="BE39" i="1"/>
  <c r="BF39" i="1"/>
  <c r="V14" i="12" l="1"/>
  <c r="V7" i="12"/>
  <c r="V6" i="12"/>
  <c r="B27" i="6" s="1"/>
  <c r="AV39" i="1" s="1"/>
  <c r="V10" i="12"/>
  <c r="V11" i="12"/>
  <c r="V15" i="12"/>
  <c r="V8" i="12"/>
  <c r="V12" i="12"/>
  <c r="V9" i="12"/>
  <c r="V13" i="12"/>
  <c r="B16" i="12"/>
  <c r="C6" i="12"/>
  <c r="D6" i="12"/>
  <c r="BE48" i="1"/>
  <c r="BD48" i="1"/>
  <c r="BE47" i="1"/>
  <c r="BD47" i="1"/>
  <c r="BE46" i="1"/>
  <c r="BD46" i="1"/>
  <c r="BE45" i="1"/>
  <c r="BD45" i="1"/>
  <c r="BE44" i="1"/>
  <c r="BD44" i="1"/>
  <c r="BE43" i="1"/>
  <c r="BD43" i="1"/>
  <c r="BE42" i="1"/>
  <c r="BD42" i="1"/>
  <c r="BE41" i="1"/>
  <c r="BD41" i="1"/>
  <c r="BE40" i="1"/>
  <c r="BD40" i="1"/>
  <c r="C31" i="1"/>
  <c r="D7" i="12"/>
  <c r="C7" i="12"/>
  <c r="C15" i="12"/>
  <c r="D15" i="12"/>
  <c r="C14" i="12"/>
  <c r="D14" i="12"/>
  <c r="C13" i="12"/>
  <c r="D13" i="12"/>
  <c r="C12" i="12"/>
  <c r="D12" i="12"/>
  <c r="C11" i="12"/>
  <c r="D11" i="12"/>
  <c r="C10" i="12"/>
  <c r="D10" i="12"/>
  <c r="C9" i="12"/>
  <c r="D9" i="12"/>
  <c r="C8" i="12"/>
  <c r="F8" i="12" s="1"/>
  <c r="D8" i="12"/>
  <c r="C5" i="8"/>
  <c r="D5" i="8" s="1"/>
  <c r="C6" i="8"/>
  <c r="C4" i="8"/>
  <c r="F15" i="2"/>
  <c r="E15" i="2"/>
  <c r="D15" i="2"/>
  <c r="C15" i="2"/>
  <c r="F5" i="2"/>
  <c r="E5" i="2"/>
  <c r="D5" i="2"/>
  <c r="W13" i="12" l="1"/>
  <c r="X13" i="12" s="1"/>
  <c r="B34" i="6"/>
  <c r="AV46" i="1" s="1"/>
  <c r="W9" i="12"/>
  <c r="X9" i="12" s="1"/>
  <c r="B30" i="6"/>
  <c r="AV42" i="1" s="1"/>
  <c r="W12" i="12"/>
  <c r="X12" i="12" s="1"/>
  <c r="B33" i="6"/>
  <c r="AV45" i="1" s="1"/>
  <c r="W8" i="12"/>
  <c r="X8" i="12" s="1"/>
  <c r="B29" i="6"/>
  <c r="AV41" i="1" s="1"/>
  <c r="W15" i="12"/>
  <c r="X15" i="12" s="1"/>
  <c r="B36" i="6"/>
  <c r="AV48" i="1" s="1"/>
  <c r="W11" i="12"/>
  <c r="X11" i="12" s="1"/>
  <c r="B32" i="6"/>
  <c r="AV44" i="1" s="1"/>
  <c r="W10" i="12"/>
  <c r="X10" i="12" s="1"/>
  <c r="B31" i="6"/>
  <c r="AV43" i="1" s="1"/>
  <c r="W7" i="12"/>
  <c r="X7" i="12" s="1"/>
  <c r="B28" i="6"/>
  <c r="AV40" i="1" s="1"/>
  <c r="W14" i="12"/>
  <c r="X14" i="12" s="1"/>
  <c r="B35" i="6"/>
  <c r="AV47" i="1" s="1"/>
  <c r="W6" i="12"/>
  <c r="X6" i="12" s="1"/>
  <c r="C11" i="1"/>
  <c r="O32" i="1"/>
  <c r="Q32" i="1" s="1"/>
  <c r="X16" i="12"/>
  <c r="D16" i="12"/>
  <c r="C16" i="12"/>
  <c r="D2" i="4"/>
  <c r="BC25" i="1" s="1"/>
  <c r="C9" i="8"/>
  <c r="D9" i="8" s="1"/>
  <c r="C8" i="8"/>
  <c r="C7" i="8"/>
  <c r="D7" i="8" s="1"/>
  <c r="C3" i="8"/>
  <c r="E31" i="1" l="1"/>
  <c r="A86" i="1"/>
  <c r="O27" i="1"/>
  <c r="A25" i="1"/>
  <c r="A13" i="1"/>
  <c r="C34" i="1"/>
  <c r="B1" i="10"/>
  <c r="B17" i="10" s="1"/>
  <c r="AV38" i="1" s="1"/>
  <c r="S27" i="1"/>
  <c r="K27" i="1"/>
  <c r="X27" i="1"/>
  <c r="C27" i="1"/>
  <c r="AM27" i="1"/>
  <c r="B1" i="12"/>
  <c r="AP27" i="1"/>
  <c r="C2" i="7"/>
  <c r="C1" i="5"/>
  <c r="A1" i="1"/>
  <c r="B1" i="6"/>
  <c r="B24" i="6" s="1"/>
  <c r="AW27" i="1"/>
  <c r="AI37" i="1"/>
  <c r="X33" i="1"/>
  <c r="B2" i="7"/>
  <c r="AE28" i="1"/>
  <c r="B1" i="11"/>
  <c r="B1" i="3"/>
  <c r="B2" i="3" s="1"/>
  <c r="J1" i="1"/>
  <c r="E9" i="8"/>
  <c r="F9" i="8" s="1"/>
  <c r="E4" i="8"/>
  <c r="F4" i="8" s="1"/>
  <c r="E6" i="8"/>
  <c r="F6" i="8" s="1"/>
  <c r="E3" i="8"/>
  <c r="F3" i="8" s="1"/>
  <c r="E8" i="8"/>
  <c r="F8" i="8" s="1"/>
  <c r="E5" i="8"/>
  <c r="F5" i="8" s="1"/>
  <c r="E7" i="8"/>
  <c r="F7" i="8" s="1"/>
  <c r="B21" i="6" l="1"/>
  <c r="B23" i="6"/>
  <c r="I22" i="1" s="1"/>
  <c r="B8" i="10"/>
  <c r="S38" i="1" s="1"/>
  <c r="B16" i="10"/>
  <c r="B51" i="1" s="1"/>
  <c r="B20" i="6"/>
  <c r="C35" i="1" s="1"/>
  <c r="F2" i="8"/>
  <c r="C1" i="10"/>
  <c r="AJ37" i="1" s="1"/>
  <c r="B10" i="10"/>
  <c r="AJ38" i="1" s="1"/>
  <c r="B15" i="10"/>
  <c r="B50" i="1" s="1"/>
  <c r="B3" i="3"/>
  <c r="J2" i="1" s="1"/>
  <c r="B9" i="10"/>
  <c r="AA38" i="1" s="1"/>
  <c r="B11" i="10"/>
  <c r="AN38" i="1" s="1"/>
  <c r="B14" i="6"/>
  <c r="AF19" i="1" s="1"/>
  <c r="B7" i="6"/>
  <c r="Z15" i="1" s="1"/>
  <c r="B6" i="10"/>
  <c r="B38" i="1" s="1"/>
  <c r="B7" i="10"/>
  <c r="G38" i="1" s="1"/>
  <c r="B15" i="6"/>
  <c r="AM19" i="1" s="1"/>
  <c r="B18" i="6"/>
  <c r="I21" i="1" s="1"/>
  <c r="B4" i="6"/>
  <c r="C13" i="1" s="1"/>
  <c r="B9" i="6"/>
  <c r="W17" i="1" s="1"/>
  <c r="B19" i="6"/>
  <c r="AJ21" i="1" s="1"/>
  <c r="B13" i="6"/>
  <c r="P19" i="1" s="1"/>
  <c r="B6" i="6"/>
  <c r="C15" i="1" s="1"/>
  <c r="B10" i="6"/>
  <c r="AE17" i="1" s="1"/>
  <c r="B5" i="6"/>
  <c r="AC13" i="1" s="1"/>
  <c r="B16" i="6"/>
  <c r="AQ19" i="1" s="1"/>
  <c r="B12" i="10"/>
  <c r="AQ38" i="1" s="1"/>
  <c r="B14" i="10"/>
  <c r="B8" i="6"/>
  <c r="C17" i="1" s="1"/>
  <c r="B11" i="6"/>
  <c r="AQ17" i="1" s="1"/>
  <c r="B17" i="6"/>
  <c r="C21" i="1" s="1"/>
  <c r="B12" i="6"/>
  <c r="C19" i="1" s="1"/>
  <c r="C2" i="5" l="1"/>
  <c r="C3" i="5" s="1"/>
  <c r="AQ33" i="1"/>
  <c r="E13" i="5" l="1"/>
  <c r="D13" i="5" s="1"/>
  <c r="B2" i="11"/>
  <c r="B20" i="11" s="1"/>
  <c r="C85" i="1" s="1"/>
  <c r="B2" i="12"/>
  <c r="C2" i="12" s="1"/>
  <c r="D3" i="5"/>
  <c r="A37" i="1"/>
  <c r="E11" i="5"/>
  <c r="D11" i="5" s="1"/>
  <c r="C11" i="5" s="1"/>
  <c r="AZ30" i="1"/>
  <c r="B2" i="10"/>
  <c r="E12" i="5"/>
  <c r="D12" i="5" s="1"/>
  <c r="C12" i="5" s="1"/>
  <c r="B8" i="1" s="1"/>
  <c r="E8" i="5"/>
  <c r="I4" i="1" s="1"/>
  <c r="E7" i="5"/>
  <c r="C7" i="5" s="1"/>
  <c r="E9" i="5"/>
  <c r="D9" i="5" s="1"/>
  <c r="C9" i="5" s="1"/>
  <c r="B5" i="1" s="1"/>
  <c r="E10" i="5"/>
  <c r="B19" i="11" l="1"/>
  <c r="B16" i="11"/>
  <c r="C83" i="1" s="1"/>
  <c r="B14" i="11"/>
  <c r="C79" i="1" s="1"/>
  <c r="B12" i="11"/>
  <c r="C73" i="1" s="1"/>
  <c r="B10" i="11"/>
  <c r="C68" i="1" s="1"/>
  <c r="B8" i="11"/>
  <c r="A63" i="1" s="1"/>
  <c r="B18" i="11"/>
  <c r="B17" i="11"/>
  <c r="B15" i="11"/>
  <c r="C81" i="1" s="1"/>
  <c r="B13" i="11"/>
  <c r="C76" i="1" s="1"/>
  <c r="B11" i="11"/>
  <c r="C71" i="1" s="1"/>
  <c r="B9" i="11"/>
  <c r="A65" i="1" s="1"/>
  <c r="B6" i="11"/>
  <c r="B7" i="11"/>
  <c r="N54" i="1" s="1"/>
  <c r="C13" i="5"/>
  <c r="B9" i="1" s="1"/>
  <c r="C3" i="10"/>
  <c r="G8" i="12"/>
  <c r="AW41" i="1" s="1"/>
  <c r="AX41" i="1" s="1"/>
  <c r="G9" i="12"/>
  <c r="AW42" i="1" s="1"/>
  <c r="G10" i="12"/>
  <c r="AW43" i="1" s="1"/>
  <c r="G12" i="12"/>
  <c r="AW45" i="1" s="1"/>
  <c r="G13" i="12"/>
  <c r="AW46" i="1" s="1"/>
  <c r="G11" i="12"/>
  <c r="AW44" i="1" s="1"/>
  <c r="AX44" i="1" s="1"/>
  <c r="G14" i="12"/>
  <c r="AW47" i="1" s="1"/>
  <c r="G15" i="12"/>
  <c r="AW48" i="1" s="1"/>
  <c r="AX48" i="1" s="1"/>
  <c r="D10" i="5"/>
  <c r="C10" i="5" s="1"/>
  <c r="B7" i="1"/>
  <c r="B3" i="10"/>
  <c r="B4" i="10"/>
  <c r="B3" i="12"/>
  <c r="F4" i="12"/>
  <c r="C8" i="5"/>
  <c r="D13" i="10" l="1"/>
  <c r="C13" i="10"/>
  <c r="AX43" i="1"/>
  <c r="AY43" i="1" s="1"/>
  <c r="AX42" i="1"/>
  <c r="AY42" i="1" s="1"/>
  <c r="AY48" i="1"/>
  <c r="AZ48" i="1" s="1"/>
  <c r="AY41" i="1"/>
  <c r="AZ41" i="1" s="1"/>
  <c r="AX45" i="1"/>
  <c r="AY45" i="1" s="1"/>
  <c r="AX47" i="1"/>
  <c r="AY47" i="1" s="1"/>
  <c r="AX46" i="1"/>
  <c r="AY46" i="1" s="1"/>
  <c r="AY44" i="1"/>
  <c r="AZ44" i="1" s="1"/>
  <c r="B6" i="1"/>
  <c r="C4" i="12"/>
  <c r="D4" i="12"/>
  <c r="F6" i="12" l="1"/>
  <c r="F7" i="12"/>
  <c r="B13" i="10"/>
  <c r="AW38" i="1" s="1"/>
  <c r="AZ43" i="1"/>
  <c r="BA43" i="1" s="1"/>
  <c r="BC43" i="1" s="1"/>
  <c r="BA44" i="1"/>
  <c r="BC44" i="1" s="1"/>
  <c r="AZ47" i="1"/>
  <c r="BA47" i="1" s="1"/>
  <c r="BC47" i="1" s="1"/>
  <c r="BA41" i="1"/>
  <c r="BC41" i="1" s="1"/>
  <c r="AZ46" i="1"/>
  <c r="BA46" i="1" s="1"/>
  <c r="BC46" i="1" s="1"/>
  <c r="BA48" i="1"/>
  <c r="BC48" i="1" s="1"/>
  <c r="AZ42" i="1"/>
  <c r="BA42" i="1" s="1"/>
  <c r="BC42" i="1" s="1"/>
  <c r="AZ45" i="1"/>
  <c r="E13" i="12"/>
  <c r="E9" i="12"/>
  <c r="E7" i="12"/>
  <c r="E12" i="12"/>
  <c r="E8" i="12"/>
  <c r="E14" i="12"/>
  <c r="E10" i="12"/>
  <c r="E6" i="12"/>
  <c r="E15" i="12"/>
  <c r="E11" i="12"/>
  <c r="G6" i="12" l="1"/>
  <c r="AW39" i="1" s="1"/>
  <c r="G7" i="12"/>
  <c r="AW40" i="1" s="1"/>
  <c r="AX40" i="1" s="1"/>
  <c r="BA45" i="1"/>
  <c r="BC45" i="1" s="1"/>
  <c r="AX39" i="1" l="1"/>
  <c r="AY39" i="1" s="1"/>
  <c r="AY40" i="1"/>
  <c r="AZ40" i="1" s="1"/>
  <c r="BA40" i="1" s="1"/>
  <c r="BC40" i="1" s="1"/>
  <c r="AZ39" i="1" l="1"/>
  <c r="BA39" i="1" s="1"/>
  <c r="BC39" i="1" s="1"/>
  <c r="E16" i="12"/>
  <c r="F16" i="12" l="1"/>
  <c r="G16" i="12" s="1"/>
  <c r="AW49" i="1" s="1"/>
  <c r="C49" i="1" l="1"/>
  <c r="AE29" i="1"/>
  <c r="AM29" i="1" l="1"/>
  <c r="AP29" i="1"/>
  <c r="AV29" i="1" l="1"/>
  <c r="AW29" i="1"/>
</calcChain>
</file>

<file path=xl/sharedStrings.xml><?xml version="1.0" encoding="utf-8"?>
<sst xmlns="http://schemas.openxmlformats.org/spreadsheetml/2006/main" count="441" uniqueCount="294">
  <si>
    <t>prov</t>
  </si>
  <si>
    <t>GST/HST</t>
  </si>
  <si>
    <t>QST</t>
  </si>
  <si>
    <t>English</t>
  </si>
  <si>
    <t>AB</t>
  </si>
  <si>
    <t>NS</t>
  </si>
  <si>
    <t>@</t>
  </si>
  <si>
    <t>Total due</t>
  </si>
  <si>
    <t>Signature</t>
  </si>
  <si>
    <t>Date</t>
  </si>
  <si>
    <t>Yes</t>
  </si>
  <si>
    <t>Language Selected</t>
  </si>
  <si>
    <t>Tariff Selected</t>
  </si>
  <si>
    <t>4A1</t>
  </si>
  <si>
    <t>Selected Desc</t>
  </si>
  <si>
    <t>Français</t>
  </si>
  <si>
    <t>Field1</t>
  </si>
  <si>
    <t>Important Information</t>
  </si>
  <si>
    <t>Renseignement important</t>
  </si>
  <si>
    <t>Field2</t>
  </si>
  <si>
    <t>SOCAN is a not-for-profit organization connecting more than four-million music creators worldwide and more than a quarter-million businesses and individuals in Canada. Nearly 150,000 songwriters, composers and music publishers are its direct members, and more than 130,000 organizations are licensed to Play music across Canada. With a concerted use of progressive technology and a commitment to lead the global transformation of music rights, with wholly-owned companies Audiam and MediaNet, SOCAN is dedicated to upholding the fundamental truths that music has value and music creators and publishers deserve fair compensation for their work.</t>
  </si>
  <si>
    <t>La SOCAN est un organisme sans but lucratif qui agit en tant que trait d’union entre plus de 4 millions de créateurs musicaux partout dans le monde et plus d’un quart de million d’organisations et d’individus au Canada. Son effectif de membres compte près de 150 000 auteurs, compositeurs et éditeurs de musique, tandis que plus de 130 000 entreprises de partout au Canada détiennent une license « Autorisé à vous divertir ». Grâce à son utilisation concertée de la technologie et à son engagement d’être le leader mondial de la transformation des droits musicaux — notamment à travers ses filiales en propriété exclusive Audiam et MediaNet —, la SOCAN se dédie à la défense d’une vérité fondamentale : la musique a une valeur et les créateurs et éditeurs de cette musique méritent d’être rémunérés équitablement pour leur travail.</t>
  </si>
  <si>
    <t>Field3</t>
  </si>
  <si>
    <t xml:space="preserve">Terms &amp; Conditions </t>
  </si>
  <si>
    <t>Conditions générales</t>
  </si>
  <si>
    <t>Field4</t>
  </si>
  <si>
    <t>The legal terms that govern your SOCAN license are set out below as well as in the tariff (including the General Provisions, if any) approved by the Copyright Board. If you have any questions or require a copy the tariff, please contact us at license@entandemlicensing.com or 1-866-944-6223.</t>
  </si>
  <si>
    <t>Les dispositions régissant votre licence incluent celles présentées ci-après ainsi que les conditions du tarif homologué, incluant les Dispositions générales s'il y a lieu, telles qu’homologuées annuellement par la Commission du droit d’auteur. Si vous avez des questions ou souhaitez obtenir un exemplaire du tarif, veuillez communiquer avec nous au license@entandemlicensing.com ou au 1-866-944-6223.</t>
  </si>
  <si>
    <t>Field5</t>
  </si>
  <si>
    <t>“You”, “your” and “licensee” refer to the person or company submitting this form for the purpose of obtaining a SOCAN license or filing a report as required by the tariff. “SOCAN” refers to Society of Composers, Authors and Music Publishers of Canada. “Works” means any or all of the musical works in SOCAN’s repertoire.</t>
  </si>
  <si>
    <t>« Vous », « votre » et « licencié » désignent la personne ou l’entreprise qui soumet le présent formulaire dans le but d’obtenir une licence SOCAN ou qui soumet un rapport en vertu du tarif. « SOCAN » désigne la Société canadienne des auteurs, compositeurs et éditeurs de musique. « Oeuvres » désigne toute œuvre ou toutes les œuvres du répertoire de la SOCAN.</t>
  </si>
  <si>
    <t>Field6</t>
  </si>
  <si>
    <t>The license allows you to perform the Works in public (and to authorize same) by means of performers in person at the concert(s) listed on this form held at concert halls, theatres or places of entertainment. “Performers” include DJs when they are the featured performer and their identity forms part of material used to promote the event.</t>
  </si>
  <si>
    <t>Cette licence vous autorise à exécuter les Oeuvres en public (ainsi qu’à en autoriser l’exécution) par l’entremise d’interprètes en personne durant les concerts listés sur le présent formulaire ayant eu lieu dans une salle de spectacle, un théâtre ou tout autre lieu de divertissement. La notion d’« interprète » inclut les DJ lorsqu’ils sont la tête d’affiche de l’événement et que leur identité fait partie du matériel utilisé pour promouvoir l’événement.</t>
  </si>
  <si>
    <t>Field7</t>
  </si>
  <si>
    <t>The license fee is calculated according to the tariff based on information from your most recent report or audit conducted by SOCAN and is subject to adjustment to reflect any subsequent reports, audits and approved tariffs. Applicable taxes are payable on all license fee amounts.</t>
  </si>
  <si>
    <t>Les frais de licence sont calculés en vertu des tarifs applicables en se basant sur les informations contenues dans votre plus récent rapport ou dans l’audit mené par la SOCAN et sont sujets à des ajustements afin de concorder à tout rapport, audit ou tarif homologués subséquents. Les taxes applicables sont payables sur tous les frais de licence.</t>
  </si>
  <si>
    <t>Field8</t>
  </si>
  <si>
    <t>If the tariff for a particular year is not approved by January 1 of that year, the most recent approved tariff applies to that year until a new tariff is approved, at which time license fees will be adjusted to reflect the newly approved tariff.</t>
  </si>
  <si>
    <t>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t>
  </si>
  <si>
    <t>Field9</t>
  </si>
  <si>
    <t>You will submit to Entandem the license fee, applicable taxes, report and the information requested on this form (if available) within 30 days of the concert.</t>
  </si>
  <si>
    <t>Vous soumettrez à Entandem le paiement des frais de licence, des taxes applicables, le rapport afférent et les informations exigées sur le présent formulaire (si elles sont disponibles) au plus tard 30 jours après le concert.</t>
  </si>
  <si>
    <t>Field10</t>
  </si>
  <si>
    <t>You will pay to Entandem any additional amount found due (including applicable taxes) as a result of any adjustment made to any fees within 10 days of being invoiced by Entandem.</t>
  </si>
  <si>
    <t>Vous devrez payer à Entandem tout montant additionnel déclaré dû (incluant les taxes applicables) résultant de tout rajustement de frais, et ce, dans les 10 jours après la réception d’une facture d’Entandem.</t>
  </si>
  <si>
    <t>Field11</t>
  </si>
  <si>
    <t>You will keep records of all information necessary for the calculation of the license fees.</t>
  </si>
  <si>
    <t>Assurez-vous de conserver toutes les informations nécessaires pour le calcul des frais de licence.</t>
  </si>
  <si>
    <t>Field12</t>
  </si>
  <si>
    <t>Field13</t>
  </si>
  <si>
    <t>2011 royalties distribution</t>
  </si>
  <si>
    <t>Repartition de redevances de 2011</t>
  </si>
  <si>
    <t>Field14</t>
  </si>
  <si>
    <t>Operating costs</t>
  </si>
  <si>
    <t>Frais diexploitation</t>
  </si>
  <si>
    <t>Field15</t>
  </si>
  <si>
    <r>
      <rPr>
        <b/>
        <sz val="11"/>
        <color theme="1"/>
        <rFont val="Calibri"/>
        <family val="2"/>
        <scheme val="minor"/>
      </rPr>
      <t>POUR LICENCIÉ QUÉBECOIS / FOR QUÉBEC LICENSEE </t>
    </r>
    <r>
      <rPr>
        <sz val="11"/>
        <color theme="1"/>
        <rFont val="Calibri"/>
        <family val="2"/>
        <scheme val="minor"/>
      </rPr>
      <t>: Entandem a fourni au licencié la présente licence en français, mais le licencié a demandé à signer la présente licence et les accords connexes dans leur version anglaise. À moins d'instructions contraires par le licencié, ce dernier demande que les futures communications avec Entandem ou la SOCAN se fassent en anglais. Entandem has provided licensee with this license in French but licensee has requested to sign this license, and any related agreements, in their English version. Unless otherwise directed by licensee, licensee requests that future communications with Entandem or SOCAN be in English.</t>
    </r>
  </si>
  <si>
    <t>4A2</t>
  </si>
  <si>
    <t>The legal terms that govern your SOCAN license are set out below as well as in the tariff (including the General Provisions) approved by the Copyright Board. If you have any questions or require a copy the tariff, please contact us at license@entandemlicensing.com or 1-866-944-6223.</t>
  </si>
  <si>
    <t>Les dispositions régissant votre licence incluent celles présentées ci-après ainsi que les conditions du tarif homologué, incluant les Dispositions générales, telles qu’homologuées annuellement par la Commission du droit d’auteur. Si vous avez des questions ou souhaitez obtenir un exemplaire du tarif, veuillez communiquer avec nous au license@entandemlicensing.com ou au 1-866-944-6223.</t>
  </si>
  <si>
    <t>The license allows you to perform the Works in public (and to authorize same) by means of performers in person at the concerts listed on this form held at concert halls, theatres or other places of entertainment. “Performers” include DJs when they are the featured performer and their identity forms part of material used to promote the event.</t>
  </si>
  <si>
    <t>Cette licence vous autorise à exécuter les Oeuvres en public (ainsi qu’à en autoriser l’exécution) par l’entremise d’interprètes en direct durant les concerts listés sur le présent formulaire ayant eu lieu dans une salle de spectacle, un théâtre ou tout autre lieu de divertissement. La notion d’« interprète » inclut les DJ lorsqu’ils sont la tête d’affiche de l’événement et que leur identité fait partie du matériel utilisé pour promouvoir l’événement.</t>
  </si>
  <si>
    <t>If the tariff for a particular year is not approved by January 1 of that year, the most recent approved tariff applies to that year and onward until a new tariff is approved, at which time license fees for these years will be adjusted to reflect the newly approved tariff.</t>
  </si>
  <si>
    <t>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t>
  </si>
  <si>
    <t>The license renews automatically on January 1 of each year unless terminated by you or SOCAN with minimum 30 days’ advance written notice.</t>
  </si>
  <si>
    <t>La licence se renouvelle automatiquement le 1er janvier de chaque année sauf en cas de résiliation de votre part ou par la SOCAN avec une période minimale de préavis de 30 jours.</t>
  </si>
  <si>
    <t>You will submit the license fee, applicable taxes and report to Entandem by no later than January 31 of each year covered by the license, subject to the following: (a) the fee is estimated based on your report of: (i) previous year’s total gross receipts from ticket sales/fees paid to performers, or (ii) estimated total gross receipts/fees paid for the year, if previous year’s reported gross receipts/fees paid were not based on the entire year; (b) you will submit a report of the actual total gross receipts/fees paid in the year, and any adjustment of the license fee for the year, by no later than January 31 of the following year; and (c) you will also report the information requested on this form (if available) within 30 days of each concert. If the actual fee due is less than the amount paid, Entandem will credit you accordingly.</t>
  </si>
  <si>
    <t>Vous soumettrez à Entandem le paiement des frais de licence, des taxes applicables et le rapport afférent au plus tard le 31 janvier de chaque année visée par la licence en vertu de ce qui suit : (a) les frais sont une estimation basée sur votre rapport concernant : (a) le total des recettes brutes provenant de la vente de billets/des cachets versés aux interprètes au cours de l’année précédente, ou (ii) une estimation du total des recettes brutes/cachets versés aux interprètes pour l’année si le total des recettes brutes/cachets versés aux interprètes de l’année précédente n’était pas basé sur une année entière ; (b) vous soumettrez un rapport du total réel des recettes brutes/cachets versées aux interprètes pour l’année au plus tard le 31 janvier de l’année suivante ; et (c) vous soumettrez également un rapport concernant l’information requise par le présent formulaire (si elle est disponible) dans les 30 jours suivant un concert. Si les frais réels sont moindres que le montant payé, Entandem créditera votre compte en conséquence.</t>
  </si>
  <si>
    <t>EnglishList</t>
  </si>
  <si>
    <t>FrançaisList</t>
  </si>
  <si>
    <t>Correctlist</t>
  </si>
  <si>
    <t>Anglais</t>
  </si>
  <si>
    <t>Selected Language</t>
  </si>
  <si>
    <t>Language</t>
  </si>
  <si>
    <t>List to select</t>
  </si>
  <si>
    <t>Defined Name Lists</t>
  </si>
  <si>
    <t>Fee Calculation Description</t>
  </si>
  <si>
    <t>TariffEN</t>
  </si>
  <si>
    <t>TariffFR</t>
  </si>
  <si>
    <t>Fee</t>
  </si>
  <si>
    <t>Min</t>
  </si>
  <si>
    <t>FeeFr</t>
  </si>
  <si>
    <t>Fee%</t>
  </si>
  <si>
    <t>MUSIC LICENSE FORM – POPULAR MUSIC CONCERTS (Per Event)</t>
  </si>
  <si>
    <t>FORMULAIRE DE LICENSE DE MUSIQUE – CONCERTS DE MUSIQUE POPULAIRE (par concert)</t>
  </si>
  <si>
    <t xml:space="preserve">License fee = [gross receipts from ticket sales or fees paid to singers/musicians/entertainers] × 3% </t>
  </si>
  <si>
    <t>Droits de License = [recettes brutes des ventes de billets ou cachets payés aux chanteurs, musiciens ou exécutants] × 3 %</t>
  </si>
  <si>
    <t>3%</t>
  </si>
  <si>
    <t>3 %</t>
  </si>
  <si>
    <t>MUSIC LICENSE FORM – POPULAR MUSIC CONCERTS (Annual)</t>
  </si>
  <si>
    <t>FORMULAIRE DE LICENSE DE MUSIQUE – CONCERTS DE MUSIQUE POPULAIRE (Annuelle)</t>
  </si>
  <si>
    <t>60</t>
  </si>
  <si>
    <t>MUSIC LICENSE FORM – CLASSICAL MUSIC CONCERTS (Per event)</t>
  </si>
  <si>
    <t>FORMULAIRE DE LICENSE DE MUSIQUE – CONCERTS DE MUSIQUE CLASSIQUE</t>
  </si>
  <si>
    <t>4B1</t>
  </si>
  <si>
    <t xml:space="preserve">License fee = [gross receipts from ticket sales or fees paid to singers/musicians/entertainers] × 1.56% </t>
  </si>
  <si>
    <t>Droits de License  = [recettes brutes des ventes de billets ou cachets payés aux chanteurs, musiciens ou exécutants] × 1,56 %</t>
  </si>
  <si>
    <t>1.56%</t>
  </si>
  <si>
    <t>35</t>
  </si>
  <si>
    <t>1,56 %</t>
  </si>
  <si>
    <t>MUSIC LICENSE FORM – CLASSICAL MUSIC CONCERTS (Annual)</t>
  </si>
  <si>
    <t>4B3</t>
  </si>
  <si>
    <t xml:space="preserve">License fee = [gross receipts from ticket sales or fees paid to singers/musicians/entertainers] × 0.96% </t>
  </si>
  <si>
    <t>Droits de License  = [recettes brutes des ventes de billets, des abonnements ou des cartes de membre, ou cachets payés aux artistes exécutants] × 0,96 %</t>
  </si>
  <si>
    <t>0.96%</t>
  </si>
  <si>
    <t>0,96 %</t>
  </si>
  <si>
    <t>FORMULAIRE DE LICENSE DE MUSIQUE - TARIF 4A1 – CONCERTS DE MUSIQUE POPULAIRE</t>
  </si>
  <si>
    <t>FORMULAIRE DE LICENSE DE MUSIQUE - TARIF 4A2 – CONCERTS DE MUSIQUE POPULAIRE</t>
  </si>
  <si>
    <t>FORMULAIRE DE LICENSE DE MUSIQUE - TARIF 4B1 – CONCERTS DE MUSIQUE CLASSIQUE</t>
  </si>
  <si>
    <t>FORMULAIRE DE LICENSE DE MUSIQUE - TARIF 4B3 – CONCERTS DE MUSIQUE CLASSIQUE</t>
  </si>
  <si>
    <t>Tariff #</t>
  </si>
  <si>
    <t>Ref row</t>
  </si>
  <si>
    <t>Description Selected</t>
  </si>
  <si>
    <t>Desc1</t>
  </si>
  <si>
    <t>Desc2</t>
  </si>
  <si>
    <t>Desc3</t>
  </si>
  <si>
    <t>Desc4</t>
  </si>
  <si>
    <t>Desc5</t>
  </si>
  <si>
    <t>Desc6</t>
  </si>
  <si>
    <t>Desc7</t>
  </si>
  <si>
    <t>Per event license</t>
  </si>
  <si>
    <t>Annual license</t>
  </si>
  <si>
    <t>Per concert license</t>
  </si>
  <si>
    <t>Annual license for presenting organizations</t>
  </si>
  <si>
    <t>SOCAN license permits you to publicly perform (play) musical works in a live popular music concert by performers in person (including featured DJs) at concert halls, theatres or other places of entertainment, including an open-air event and performance by lip synching or miming, subject to the legal terms on reverse.</t>
  </si>
  <si>
    <t>Licenses from RE:SOUND and SOCAN cover live performances of popular music at concerts and the use of recorded music during the entrance and exit of audiences and during breaks in live performances at live music concerts. The RE:SOUND licensedoes not apply to the use of recorded music as part of the live performance.</t>
  </si>
  <si>
    <t>Grants you permission to perform in public musical works as live performances by musicians, singers, or both, at concerts or recitals of classical music</t>
  </si>
  <si>
    <t xml:space="preserve">Grants you permission to perform in public musical works during a series of concerts or recitals of classical music forming part of an artistic season of a presenting organization </t>
  </si>
  <si>
    <t>Fee for each concert is 3% of: (a) gross receipts from ticket sales (excluding taxes), if admission is charged; or (b) fees paid to singers, musicians, dancers, conductors and all other entertainers, if no admission is charged, plus taxes. Subject to a minimum fee of $35 per concert. Per concert fee for RE:SOUND is $15. RE:SOUND license does not apply to the use of recorded music as part of the live performance.</t>
  </si>
  <si>
    <t>Annual fee calculation is based on all concerts for the year, including concerts where no work of RE:SOUND or SOCAN’s repertoire is performed</t>
  </si>
  <si>
    <t>Deadline to submit fee and report to Entandem is 30 days from the concert.</t>
  </si>
  <si>
    <t>Per concert fee is $15 for the RE:SOUND right and, for the SOCAN right, 3% of either (a) the gross receipt from ticket sales exclusive of sales and amusement taxes (when an admission is charged), or (b) the fees paid to singers and/or musicians, and other entertainers (when no admission is charged); in all cases a $60 minimum fee applies (+taxes)</t>
  </si>
  <si>
    <t>Per concert fee is $15 for the RE:SOUND right and, for the SOCAN right, 1.56% of either (a) the gross receipt from ticket sales exclusive of sales and amusement taxes (when an admission is charged), or (b) the fees paid to singers, musicians, conductors, dancers and other performing artists (when no admission is charged); in all cases a $35 minimum fee applies (+taxes)</t>
  </si>
  <si>
    <t>Per concert fee is $15 for the RE:SOUND right and, for the SOCAN right, the annual fee is 0.96% of either (a) the gross receipts from ticket sales, subscription and membership revenues (when an admission is charged), or (b) the fees paid to performing artists (when no admission is charged); in all cases a $35 minimum annual fee applies (+taxes)</t>
  </si>
  <si>
    <t>This license does not apply to performances of music covered under SOCAN Tariff 3.A or 22.</t>
  </si>
  <si>
    <t>Deadline for Entandem to receive forms and payments is January 31st of the year for which the license is granted, except for first time reports or when total due is above $100, then payment is due quarterly</t>
  </si>
  <si>
    <t>Calculationselection</t>
  </si>
  <si>
    <t>Per Event Calculation</t>
  </si>
  <si>
    <t>Annual Calculation</t>
  </si>
  <si>
    <t>Selected Description</t>
  </si>
  <si>
    <t xml:space="preserve">Le montant par concert est de l'ordre de 15$ pour les droits dus a RE:SOUND, et pour SOCAN, </t>
  </si>
  <si>
    <t>License par événement</t>
  </si>
  <si>
    <t>License annuelle</t>
  </si>
  <si>
    <t>License par concert</t>
  </si>
  <si>
    <t>License annuelle pour les organisations présentant des concerts</t>
  </si>
  <si>
    <t>Cette licence de la SOCAN vous autorise à exécuter (jouer) en public des œuvres musicales dans le cadre de concerts de musique populaire par des artistes en personne (incluant des DJ en tête d’affiche) dans des salles de spectacle, théâtres et autres lieux de divertissement, incluant des événements en plein air et des prestations de lip-sync ou de mime, conformément aux dispositions légales au verso.</t>
  </si>
  <si>
    <t>Les licenses de RE:SOUND et SOCAN couvrent l’exécution en direct de musique populaire aux concerts et l’utilisation de musique enregistrée durant l’entrée et la sortie des spectateurs et durant les pauses lors de concerts. La licenseE de RE :SOUND ne s’applique pas à l’utilisation d musique enregistrée dans le cadre de la représentation en direct.</t>
  </si>
  <si>
    <t>Cette license vous autorise à exécuter en public des œuvres de musique classique par des musiciens et des chanteurs dans des concerts et des récitals</t>
  </si>
  <si>
    <t xml:space="preserve">Cette license vous autorise  exécuter en public des œuvres de musique classique dans une série de concerts ou de récitals dans le cadre de la saison artistique d'une organisation présentant des concerts </t>
  </si>
  <si>
    <t>Les frais pour chaque concert sont de 3 % : (a) des recettes brutes provenant de la vente de billets (excluant les taxes) s’il y a des frais d’admission ; ou (b) des cachets versés aux chanteurs, musiciens, danseurs, chefs d’orchestre et tous les autres artistes s’il n’y a pas de frais d’admission, plus taxes. Des frais minimums par concert de 35 $ sont exigés. Les frais par concert de RÉ:SONNE sont de 15 $. Les licences de RÉ:SONNE ne couvrent pas l’utilisation de musique enregistrée dans le cadre des performances en direct.</t>
  </si>
  <si>
    <t>Le calcul des droits annuels est basé sur tous les concerts de l'année, y compris les concerts dans lesquels aucune œuvre du répertoire de la RE:SOUND et SOCAN n'est exécutée</t>
  </si>
  <si>
    <t>Vous devez soumettre à Entandem votre paiement et votre rapport au plus tard 30 jours après l’événement.</t>
  </si>
  <si>
    <t>Le montant par concert est de l'ordre de 15$ pour les droits dus a RE:SOUND, et pour SOCAN, les droits par concert sont de 3 % (a) des recettes brutes des ventes de billets, excluant les taxes d'amusement et de vente (lorsqu'il y a un prix d'entrée), ou (b) les cachets payés aux chanteurs ou aux musiciens et aux autres exécutants (lorsqu'il n'y a pas de prix d'entrée); le minimum des droits de license annuels est de 60 $ (+taxes) s'appliquent</t>
  </si>
  <si>
    <t>Le montant par concert est de l'ordre de 15$ pour les droits dus a RE:SOUND, et pour SOCAN, les droits par concert sont de 1,56 % de (a) des recettes brutes des ventes de billets, excluant les taxes d'amusement et de vente (lorsqu'il y a un prix d'entrée), ou (b) les cachets payés aux chanteurs, musiciens, chefs d'orchestre, danseurs et autres artistes exécutants (lorsqu'il n'y a pas de prix d'entrée); dans tous les cas des droits minimums de 35 $ (+taxes) s'appliquent</t>
  </si>
  <si>
    <t>Le montant par concert est de l'ordre de 15$ pour les droits dus a RE:SOUND, et pour SOCAN, les droits annuels sont de 0,96 % de (a) des recettes brutes des ventes de billets, d'abonnements et de cartes de membre (lorsqu'il y a un prix d'entrée) ou (b) des cachets payés aux artistes exécutants (lorsqu'il n'y a pas de prix d'entrée); dans tous les cas, le minimum des droits de license annuels est de 35 $ (+taxes) s'appliquent</t>
  </si>
  <si>
    <t>Cette licence ne s’applique pas aux exécutions de musique couvertes par les tarifs 3A ou 22 de la SOCAN.</t>
  </si>
  <si>
    <t>La Entandem doit recevoir le formulaire et le paiement au plus tard le 31 janvier de l'année visée par la license, sauf s'il s'agit de la première déclaration ou, si le montant total à payer est supérieur à 100 $, le paiement s'effectue trimestriellement</t>
  </si>
  <si>
    <t>Account number</t>
  </si>
  <si>
    <t>Numéro de compte</t>
  </si>
  <si>
    <t>(or if you are a new licensee, check here)</t>
  </si>
  <si>
    <t>(ou si vous n’êtes pas encore licencié, cliquez ici)</t>
  </si>
  <si>
    <t>Business name</t>
  </si>
  <si>
    <t>Nom de l’entreprise</t>
  </si>
  <si>
    <t>Legal name of organization or owner</t>
  </si>
  <si>
    <t>Nom légal de l’organisation ou nom du propriétaire</t>
  </si>
  <si>
    <t>Contact name</t>
  </si>
  <si>
    <t>Personne contact</t>
  </si>
  <si>
    <t>Title</t>
  </si>
  <si>
    <t>Titre</t>
  </si>
  <si>
    <t>Phone number</t>
  </si>
  <si>
    <t>Numéro de téléphone</t>
  </si>
  <si>
    <t xml:space="preserve">Fax </t>
  </si>
  <si>
    <t>Télécopieur</t>
  </si>
  <si>
    <t>Email</t>
  </si>
  <si>
    <t>Courriel</t>
  </si>
  <si>
    <t>Street address</t>
  </si>
  <si>
    <t>Adresse civique</t>
  </si>
  <si>
    <t>City</t>
  </si>
  <si>
    <t>Ville</t>
  </si>
  <si>
    <t>Province</t>
  </si>
  <si>
    <t>Postal code</t>
  </si>
  <si>
    <t>Code postal</t>
  </si>
  <si>
    <t>Mailing address</t>
  </si>
  <si>
    <t>Adresse postale</t>
  </si>
  <si>
    <t>(check here if same as above)</t>
  </si>
  <si>
    <t>(cliquez ici si identique à celle ci-dessus)</t>
  </si>
  <si>
    <t>Field16</t>
  </si>
  <si>
    <t>Tax exemption number (if applicable)</t>
  </si>
  <si>
    <t>Numéro d’exemption de taxe (s’il y a lieu)</t>
  </si>
  <si>
    <t>Field17</t>
  </si>
  <si>
    <t>Please return this form by email or mail, and send your payment by cheque made payable to Entandem or contact Entandem to pay by credit card.  Or visit www.entandemlicensing.com/portal to submit online.</t>
  </si>
  <si>
    <t xml:space="preserve">Veuillez retourner ce formulaire par courriel ou par la poste et envoyer votre paiement à l’ordre de la Entandem ou contacter-nous pour payer par carte de crédit.  Ou visitez www.entandemlicensing.com/portal/fr pour soumettre votre formulaire en ligne. </t>
  </si>
  <si>
    <t>Field18</t>
  </si>
  <si>
    <t>If you have any additional uses(s) of music, contact us or try our LICENSE Finder tool at www.socan.com</t>
  </si>
  <si>
    <t>Pour toute autre utilisation de musique, contactez-nous ou essayez le Sélecteur de lICENSE sur www.socan.com</t>
  </si>
  <si>
    <t>Field 19</t>
  </si>
  <si>
    <t>Are you a member (or affiliate member) of CAPACOA, PACT or Rideau?</t>
  </si>
  <si>
    <t>Êtes-vous membre (ou membre affilié) de CAPACOA, PACT ou Rideau?</t>
  </si>
  <si>
    <t>Field 20</t>
  </si>
  <si>
    <t>As a member of CAPACOA / PACT / Rideau Re:Sound fees are not due per event. Please ensure you have completed your annual licensing form.</t>
  </si>
  <si>
    <t>En tant que membre de CAPACOA / PACT / Rideau les frais Ré:Sonne ne sont pas dû par événement. S'il vous plaît, veuillez-vous assurer d'avoir complété votre formulaire de licence annuelle.</t>
  </si>
  <si>
    <t>Affiliate Member calc</t>
  </si>
  <si>
    <t>Line 1</t>
  </si>
  <si>
    <t>Line 2</t>
  </si>
  <si>
    <t>Line 3</t>
  </si>
  <si>
    <t>Line 4</t>
  </si>
  <si>
    <t>Line 5</t>
  </si>
  <si>
    <t>Line 6</t>
  </si>
  <si>
    <t>Line 7</t>
  </si>
  <si>
    <t>Line 8</t>
  </si>
  <si>
    <t>Line 9</t>
  </si>
  <si>
    <t>Line 10</t>
  </si>
  <si>
    <t>Existing Rates</t>
  </si>
  <si>
    <t>nil</t>
  </si>
  <si>
    <t>BC</t>
  </si>
  <si>
    <t>MB</t>
  </si>
  <si>
    <t>NB</t>
  </si>
  <si>
    <t>NL</t>
  </si>
  <si>
    <t>NT</t>
  </si>
  <si>
    <t>NU</t>
  </si>
  <si>
    <t>ON</t>
  </si>
  <si>
    <t>PE</t>
  </si>
  <si>
    <t>QC</t>
  </si>
  <si>
    <t>SK</t>
  </si>
  <si>
    <t>YT</t>
  </si>
  <si>
    <t>Value on form</t>
  </si>
  <si>
    <t>Correct value</t>
  </si>
  <si>
    <t>Condition met</t>
  </si>
  <si>
    <t>Check # of characters</t>
  </si>
  <si>
    <t>Check 1st char is letter</t>
  </si>
  <si>
    <t>Check 2nd char is number</t>
  </si>
  <si>
    <t>1</t>
  </si>
  <si>
    <t>2</t>
  </si>
  <si>
    <t>3</t>
  </si>
  <si>
    <t>4</t>
  </si>
  <si>
    <t>5</t>
  </si>
  <si>
    <t>6</t>
  </si>
  <si>
    <t>7</t>
  </si>
  <si>
    <t>8</t>
  </si>
  <si>
    <t>9</t>
  </si>
  <si>
    <t>0</t>
  </si>
  <si>
    <t>Check 3rd char is letter</t>
  </si>
  <si>
    <t>Check 4th char is number</t>
  </si>
  <si>
    <t>Check 5th char is letter</t>
  </si>
  <si>
    <t>Check 6th char is number</t>
  </si>
  <si>
    <t>Is there as space at 4th char</t>
  </si>
  <si>
    <t>YesNo</t>
  </si>
  <si>
    <t>No</t>
  </si>
  <si>
    <t>OuiNon</t>
  </si>
  <si>
    <t>Oui</t>
  </si>
  <si>
    <t>Concert date
(DD/MM/YY)</t>
  </si>
  <si>
    <t>Date du concert
(JJ/MM/AA)</t>
  </si>
  <si>
    <t>Non</t>
  </si>
  <si>
    <t>Name of concert act(s)</t>
  </si>
  <si>
    <t>Nom du ou des concert(s)</t>
  </si>
  <si>
    <t>Venue name and city</t>
  </si>
  <si>
    <t>Nom de la salle et ville</t>
  </si>
  <si>
    <t>Promoter name and address</t>
  </si>
  <si>
    <t>Nom et adresse du promoteur</t>
  </si>
  <si>
    <t>Was admission charged?</t>
  </si>
  <si>
    <t>a été chargée d'admission?</t>
  </si>
  <si>
    <t>Gross ticket 
sales (A)</t>
  </si>
  <si>
    <t>Ventes brutes de billets (A)</t>
  </si>
  <si>
    <t>Fees paid to the performers (B)</t>
  </si>
  <si>
    <t>Cachets payés aux exécutants (B)</t>
  </si>
  <si>
    <t>TOTAL FEE DUE (add taxes on first page)</t>
  </si>
  <si>
    <t>TOTAL DES DROITS À PAYER (ajouter les taxes à la première page)</t>
  </si>
  <si>
    <t xml:space="preserve">For SOCAN ROYALTY DISTRIBUTION PURPOSES, please attach a list of musical works for each concert, if available </t>
  </si>
  <si>
    <t xml:space="preserve">AUX FINS DE RÉPARTITION DES REDEVANCES, veuillez joindre la liste des œuvres musicales de chaque concert </t>
  </si>
  <si>
    <t>For more than 10 events please use extra forms</t>
  </si>
  <si>
    <t>Pour plus de 10 événements, veuillez utiliser d'autres formulaires</t>
  </si>
  <si>
    <t>RE:SOUND Fee ($15 per event)</t>
  </si>
  <si>
    <t>Droit de RÉ:SONNE (15$ par événement)</t>
  </si>
  <si>
    <t>TRUETRUE</t>
  </si>
  <si>
    <t>TRUEFALSE</t>
  </si>
  <si>
    <t>Rate</t>
  </si>
  <si>
    <t>FALSETRUE</t>
  </si>
  <si>
    <t>FALSEFALSE</t>
  </si>
  <si>
    <t>Row</t>
  </si>
  <si>
    <t>Was Admission Charged</t>
  </si>
  <si>
    <t>Gross Ticket Sales</t>
  </si>
  <si>
    <t>Fees paid to performers</t>
  </si>
  <si>
    <t>Final Cal</t>
  </si>
  <si>
    <t>concert date provided?</t>
  </si>
  <si>
    <t>Name of Concert Provided?</t>
  </si>
  <si>
    <t>Venue name and city provide?</t>
  </si>
  <si>
    <t>promoter name an address provide?</t>
  </si>
  <si>
    <t>was addmission charged selected?</t>
  </si>
  <si>
    <t>gross ticked provided?</t>
  </si>
  <si>
    <t>perfomer fees provided?</t>
  </si>
  <si>
    <t>amounts provided</t>
  </si>
  <si>
    <t>colums upated</t>
  </si>
  <si>
    <t>error message to 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</si>
</sst>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quot;$&quot;#,##0.00;\-&quot;$&quot;#,##0.00"/>
    <numFmt numFmtId="165" formatCode="_-&quot;$&quot;* #,##0.00_-;\-&quot;$&quot;* #,##0.00_-;_-&quot;$&quot;* &quot;-&quot;??_-;_-@_-"/>
    <numFmt numFmtId="166" formatCode="dd\-mm\-yyyy;@"/>
    <numFmt numFmtId="167" formatCode="_-* #,##0\ _k_r_-;\-* #,##0\ _k_r_-;_-* &quot;-&quot;??\ _k_r_-;_-@_-"/>
    <numFmt numFmtId="168" formatCode="_-* #,##0.0\ _k_r_-;\-* #,##0.0\ _k_r_-;_-* &quot;-&quot;??\ _k_r_-;_-@_-"/>
    <numFmt numFmtId="169" formatCode=";;;"/>
    <numFmt numFmtId="170" formatCode="0.000%"/>
    <numFmt numFmtId="171" formatCode="&quot;$&quot;#,##0.00"/>
  </numFmts>
  <fonts count="5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Arial Narrow"/>
      <family val="2"/>
    </font>
    <font>
      <sz val="12"/>
      <color theme="1"/>
      <name val="Arial Narrow"/>
      <family val="2"/>
    </font>
    <font>
      <sz val="10"/>
      <color theme="1"/>
      <name val="Arial Narrow"/>
      <family val="2"/>
    </font>
    <font>
      <sz val="10"/>
      <color rgb="FFFF0000"/>
      <name val="Arial Narrow"/>
      <family val="2"/>
    </font>
    <font>
      <b/>
      <u/>
      <sz val="12"/>
      <color theme="1"/>
      <name val="Arial Narrow"/>
      <family val="2"/>
    </font>
    <font>
      <b/>
      <u/>
      <sz val="12"/>
      <name val="Arial Narrow"/>
      <family val="2"/>
    </font>
    <font>
      <b/>
      <sz val="10"/>
      <color theme="1"/>
      <name val="Arial Narrow"/>
      <family val="2"/>
    </font>
    <font>
      <b/>
      <u/>
      <sz val="14"/>
      <color theme="1"/>
      <name val="Arial Narrow"/>
      <family val="2"/>
    </font>
    <font>
      <sz val="10"/>
      <color theme="1"/>
      <name val="Calibri"/>
      <family val="2"/>
      <scheme val="minor"/>
    </font>
    <font>
      <b/>
      <u/>
      <sz val="9"/>
      <color theme="1"/>
      <name val="Arial Narrow"/>
      <family val="2"/>
    </font>
    <font>
      <sz val="10"/>
      <name val="Arial Narrow"/>
      <family val="2"/>
    </font>
    <font>
      <b/>
      <sz val="11"/>
      <name val="Calibri"/>
      <family val="2"/>
      <scheme val="minor"/>
    </font>
    <font>
      <sz val="9"/>
      <color theme="1"/>
      <name val="Arial Narrow"/>
      <family val="2"/>
    </font>
    <font>
      <b/>
      <i/>
      <sz val="10"/>
      <color theme="1"/>
      <name val="Arial Narrow"/>
      <family val="2"/>
    </font>
    <font>
      <sz val="10"/>
      <color rgb="FFFF0000"/>
      <name val="Calibri"/>
      <family val="2"/>
      <scheme val="minor"/>
    </font>
    <font>
      <i/>
      <sz val="10"/>
      <color theme="1"/>
      <name val="Arial Narrow"/>
      <family val="2"/>
    </font>
    <font>
      <i/>
      <sz val="10"/>
      <color rgb="FFFF0000"/>
      <name val="Arial Narrow"/>
      <family val="2"/>
    </font>
    <font>
      <sz val="10"/>
      <color theme="1"/>
      <name val="Calibri"/>
      <family val="2"/>
    </font>
    <font>
      <b/>
      <sz val="12"/>
      <color theme="1"/>
      <name val="Arial Narrow"/>
      <family val="2"/>
    </font>
    <font>
      <b/>
      <sz val="11"/>
      <color rgb="FFFF0000"/>
      <name val="Calibri"/>
      <family val="2"/>
      <scheme val="minor"/>
    </font>
    <font>
      <b/>
      <sz val="11"/>
      <color theme="1"/>
      <name val="Arial Narrow"/>
      <family val="2"/>
    </font>
    <font>
      <b/>
      <sz val="14"/>
      <color theme="3"/>
      <name val="Arial Narrow"/>
      <family val="2"/>
    </font>
    <font>
      <b/>
      <sz val="11"/>
      <color theme="0"/>
      <name val="Arial Narrow"/>
      <family val="2"/>
    </font>
    <font>
      <sz val="11"/>
      <color theme="1"/>
      <name val="Calibri"/>
      <family val="2"/>
    </font>
    <font>
      <sz val="11"/>
      <name val="Calibri"/>
      <family val="2"/>
      <scheme val="minor"/>
    </font>
    <font>
      <u/>
      <sz val="11"/>
      <color theme="10"/>
      <name val="Calibri"/>
      <family val="2"/>
      <scheme val="minor"/>
    </font>
    <font>
      <sz val="10"/>
      <color theme="0"/>
      <name val="Calibri"/>
      <family val="2"/>
      <scheme val="minor"/>
    </font>
    <font>
      <b/>
      <i/>
      <sz val="10"/>
      <color theme="0"/>
      <name val="Arial Narrow"/>
      <family val="2"/>
    </font>
    <font>
      <b/>
      <sz val="10"/>
      <color theme="0"/>
      <name val="Arial Narrow"/>
      <family val="2"/>
    </font>
    <font>
      <sz val="11"/>
      <color theme="0"/>
      <name val="Arial Narrow"/>
      <family val="2"/>
    </font>
    <font>
      <sz val="10"/>
      <name val="Calibri"/>
      <family val="2"/>
      <scheme val="minor"/>
    </font>
    <font>
      <b/>
      <sz val="12"/>
      <color theme="9"/>
      <name val="Arial Narrow"/>
      <family val="2"/>
    </font>
    <font>
      <sz val="11"/>
      <color theme="9"/>
      <name val="Calibri"/>
      <family val="2"/>
      <scheme val="minor"/>
    </font>
    <font>
      <b/>
      <sz val="14"/>
      <color theme="9"/>
      <name val="Arial Narrow"/>
      <family val="2"/>
    </font>
    <font>
      <sz val="11"/>
      <color rgb="FFFFFF66"/>
      <name val="Arial Narrow"/>
      <family val="2"/>
    </font>
    <font>
      <sz val="10"/>
      <color theme="0"/>
      <name val="Arial Narrow"/>
      <family val="2"/>
    </font>
    <font>
      <b/>
      <sz val="10"/>
      <color theme="2"/>
      <name val="Arial Narrow"/>
      <family val="2"/>
    </font>
    <font>
      <strike/>
      <sz val="11"/>
      <color theme="2"/>
      <name val="Arial Narrow"/>
      <family val="2"/>
    </font>
    <font>
      <sz val="8"/>
      <color theme="1"/>
      <name val="Arial Narrow"/>
      <family val="2"/>
    </font>
    <font>
      <u/>
      <sz val="12"/>
      <color theme="10"/>
      <name val="Arial Narrow"/>
      <family val="2"/>
    </font>
    <font>
      <b/>
      <sz val="10"/>
      <name val="Arial Narrow"/>
      <family val="2"/>
    </font>
    <font>
      <sz val="9.5"/>
      <color theme="1"/>
      <name val="Arial Narrow"/>
      <family val="2"/>
    </font>
    <font>
      <b/>
      <sz val="11"/>
      <color theme="0"/>
      <name val="Calibri"/>
      <family val="2"/>
      <scheme val="minor"/>
    </font>
    <font>
      <sz val="11"/>
      <color rgb="FFFF0000"/>
      <name val="Arial Narrow"/>
      <family val="2"/>
    </font>
    <font>
      <u/>
      <sz val="11"/>
      <color theme="10"/>
      <name val="Arial Narrow"/>
      <family val="2"/>
    </font>
    <font>
      <b/>
      <sz val="9.5"/>
      <color theme="1"/>
      <name val="Arial Narrow"/>
      <family val="2"/>
    </font>
    <font>
      <b/>
      <sz val="8"/>
      <color theme="1"/>
      <name val="Arial Narrow"/>
      <family val="2"/>
    </font>
    <font>
      <sz val="11"/>
      <name val="Calibri"/>
      <family val="2"/>
    </font>
    <font>
      <b/>
      <i/>
      <sz val="9"/>
      <name val="Arial Narrow"/>
      <family val="2"/>
    </font>
    <font>
      <sz val="8"/>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2" tint="-0.249977111117893"/>
        <bgColor indexed="64"/>
      </patternFill>
    </fill>
    <fill>
      <patternFill patternType="solid">
        <fgColor rgb="FFFFFF66"/>
        <bgColor indexed="64"/>
      </patternFill>
    </fill>
    <fill>
      <patternFill patternType="solid">
        <fgColor theme="1"/>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79998168889431442"/>
        <bgColor indexed="64"/>
      </patternFill>
    </fill>
  </fills>
  <borders count="2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6">
    <xf numFmtId="0" fontId="0" fillId="0" borderId="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xf numFmtId="9" fontId="1" fillId="0" borderId="0" applyFont="0" applyFill="0" applyBorder="0" applyAlignment="0" applyProtection="0"/>
  </cellStyleXfs>
  <cellXfs count="248">
    <xf numFmtId="0" fontId="0" fillId="0" borderId="0" xfId="0"/>
    <xf numFmtId="0" fontId="7" fillId="0" borderId="0" xfId="0" applyFont="1"/>
    <xf numFmtId="0" fontId="13" fillId="0" borderId="0" xfId="0" applyFont="1"/>
    <xf numFmtId="0" fontId="7" fillId="0" borderId="0" xfId="0" applyFont="1" applyProtection="1">
      <protection locked="0"/>
    </xf>
    <xf numFmtId="0" fontId="0" fillId="0" borderId="0" xfId="0" applyAlignment="1">
      <alignment wrapText="1"/>
    </xf>
    <xf numFmtId="0" fontId="3" fillId="0" borderId="0" xfId="0" applyFont="1" applyAlignment="1">
      <alignment horizontal="center" wrapText="1"/>
    </xf>
    <xf numFmtId="0" fontId="3" fillId="3" borderId="0" xfId="0" applyFont="1" applyFill="1" applyAlignment="1">
      <alignment wrapText="1"/>
    </xf>
    <xf numFmtId="0" fontId="0" fillId="3" borderId="0" xfId="0" applyFill="1" applyAlignment="1">
      <alignment wrapText="1"/>
    </xf>
    <xf numFmtId="0" fontId="0" fillId="3" borderId="0" xfId="0" applyFill="1"/>
    <xf numFmtId="0" fontId="28" fillId="0" borderId="0" xfId="0" applyFont="1"/>
    <xf numFmtId="0" fontId="17" fillId="0" borderId="0" xfId="0" applyFont="1"/>
    <xf numFmtId="0" fontId="25" fillId="0" borderId="0" xfId="0" applyFont="1"/>
    <xf numFmtId="0" fontId="27" fillId="0" borderId="0" xfId="0" applyFont="1"/>
    <xf numFmtId="0" fontId="2" fillId="0" borderId="0" xfId="0" applyFont="1"/>
    <xf numFmtId="0" fontId="23" fillId="0" borderId="0" xfId="0" applyFont="1"/>
    <xf numFmtId="0" fontId="0" fillId="0" borderId="0" xfId="0" applyAlignment="1">
      <alignment vertical="center"/>
    </xf>
    <xf numFmtId="0" fontId="5" fillId="0" borderId="0" xfId="0" applyFont="1"/>
    <xf numFmtId="0" fontId="20" fillId="0" borderId="0" xfId="0" applyFont="1"/>
    <xf numFmtId="0" fontId="21" fillId="0" borderId="0" xfId="0" applyFont="1"/>
    <xf numFmtId="0" fontId="19" fillId="0" borderId="0" xfId="0" applyFont="1"/>
    <xf numFmtId="0" fontId="18" fillId="0" borderId="0" xfId="0" applyFont="1"/>
    <xf numFmtId="0" fontId="11" fillId="0" borderId="0" xfId="0" applyFont="1"/>
    <xf numFmtId="165" fontId="5" fillId="0" borderId="1" xfId="1" applyFont="1" applyBorder="1" applyProtection="1"/>
    <xf numFmtId="165" fontId="0" fillId="0" borderId="0" xfId="0" applyNumberFormat="1"/>
    <xf numFmtId="167" fontId="1" fillId="0" borderId="0" xfId="2" applyNumberFormat="1" applyFont="1" applyFill="1" applyBorder="1" applyAlignment="1" applyProtection="1">
      <alignment horizontal="right"/>
    </xf>
    <xf numFmtId="168" fontId="1" fillId="0" borderId="0" xfId="2" applyNumberFormat="1" applyFont="1" applyFill="1" applyBorder="1" applyAlignment="1" applyProtection="1">
      <alignment horizontal="right"/>
    </xf>
    <xf numFmtId="1" fontId="0" fillId="0" borderId="0" xfId="0" applyNumberFormat="1" applyAlignment="1">
      <alignment horizontal="center"/>
    </xf>
    <xf numFmtId="0" fontId="5" fillId="0" borderId="0" xfId="0" applyFont="1" applyAlignment="1">
      <alignment horizontal="right"/>
    </xf>
    <xf numFmtId="0" fontId="11" fillId="0" borderId="4" xfId="0" applyFont="1" applyBorder="1"/>
    <xf numFmtId="0" fontId="0" fillId="0" borderId="4" xfId="0" applyBorder="1"/>
    <xf numFmtId="0" fontId="0" fillId="0" borderId="5" xfId="0" applyBorder="1"/>
    <xf numFmtId="0" fontId="7" fillId="0" borderId="0" xfId="0" applyFont="1" applyAlignment="1">
      <alignment horizontal="justify" vertical="center" wrapText="1"/>
    </xf>
    <xf numFmtId="0" fontId="8" fillId="0" borderId="0" xfId="0" applyFont="1" applyAlignment="1">
      <alignment horizontal="justify" vertical="center" wrapText="1"/>
    </xf>
    <xf numFmtId="0" fontId="5" fillId="0" borderId="0" xfId="0" applyFont="1" applyAlignment="1">
      <alignment horizontal="justify" vertical="top" wrapText="1"/>
    </xf>
    <xf numFmtId="0" fontId="10" fillId="0" borderId="0" xfId="0" applyFont="1"/>
    <xf numFmtId="0" fontId="7" fillId="0" borderId="0" xfId="0" applyFont="1" applyAlignment="1">
      <alignment horizontal="justify" vertical="top"/>
    </xf>
    <xf numFmtId="0" fontId="8" fillId="0" borderId="0" xfId="0" applyFont="1" applyAlignment="1">
      <alignment horizontal="justify" vertical="top"/>
    </xf>
    <xf numFmtId="0" fontId="7" fillId="0" borderId="0" xfId="0" applyFont="1" applyAlignment="1">
      <alignment horizontal="justify" vertical="top" wrapText="1"/>
    </xf>
    <xf numFmtId="0" fontId="8" fillId="0" borderId="0" xfId="0" applyFont="1" applyAlignment="1">
      <alignment horizontal="justify" vertical="top" wrapText="1"/>
    </xf>
    <xf numFmtId="49" fontId="0" fillId="0" borderId="0" xfId="0" applyNumberFormat="1"/>
    <xf numFmtId="0" fontId="5" fillId="0" borderId="0" xfId="0" applyFont="1" applyAlignment="1">
      <alignment vertical="center"/>
    </xf>
    <xf numFmtId="0" fontId="29" fillId="0" borderId="0" xfId="0" applyFont="1"/>
    <xf numFmtId="169" fontId="29" fillId="0" borderId="0" xfId="0" applyNumberFormat="1" applyFont="1" applyAlignment="1">
      <alignment horizontal="center"/>
    </xf>
    <xf numFmtId="0" fontId="0" fillId="0" borderId="0" xfId="0" applyAlignment="1" applyProtection="1">
      <alignment horizontal="center"/>
      <protection locked="0"/>
    </xf>
    <xf numFmtId="0" fontId="7" fillId="0" borderId="0" xfId="0" applyFont="1" applyAlignment="1" applyProtection="1">
      <alignment horizontal="center"/>
      <protection locked="0"/>
    </xf>
    <xf numFmtId="0" fontId="7" fillId="0" borderId="0" xfId="0" applyFont="1" applyAlignment="1">
      <alignment shrinkToFit="1"/>
    </xf>
    <xf numFmtId="0" fontId="13" fillId="0" borderId="0" xfId="0" applyFont="1" applyAlignment="1">
      <alignment horizontal="left"/>
    </xf>
    <xf numFmtId="0" fontId="31" fillId="0" borderId="0" xfId="0" applyFont="1"/>
    <xf numFmtId="0" fontId="2" fillId="0" borderId="0" xfId="0" applyFont="1" applyAlignment="1">
      <alignment wrapText="1"/>
    </xf>
    <xf numFmtId="2" fontId="0" fillId="3" borderId="0" xfId="0" applyNumberFormat="1" applyFill="1"/>
    <xf numFmtId="0" fontId="32" fillId="0" borderId="0" xfId="0" applyFont="1"/>
    <xf numFmtId="0" fontId="3" fillId="0" borderId="9" xfId="0" applyFont="1" applyBorder="1"/>
    <xf numFmtId="0" fontId="3" fillId="0" borderId="0" xfId="0" applyFont="1"/>
    <xf numFmtId="9" fontId="0" fillId="0" borderId="0" xfId="5" applyFont="1"/>
    <xf numFmtId="165" fontId="0" fillId="0" borderId="0" xfId="1" applyFont="1"/>
    <xf numFmtId="10" fontId="0" fillId="0" borderId="0" xfId="5" applyNumberFormat="1" applyFont="1"/>
    <xf numFmtId="0" fontId="0" fillId="4" borderId="0" xfId="0" applyFill="1" applyAlignment="1">
      <alignment horizontal="center" wrapText="1"/>
    </xf>
    <xf numFmtId="0" fontId="0" fillId="4" borderId="0" xfId="0" applyFill="1" applyAlignment="1">
      <alignment horizontal="center"/>
    </xf>
    <xf numFmtId="10" fontId="1" fillId="0" borderId="0" xfId="5" applyNumberFormat="1" applyFont="1"/>
    <xf numFmtId="10" fontId="1" fillId="0" borderId="0" xfId="5" applyNumberFormat="1" applyFont="1" applyFill="1"/>
    <xf numFmtId="170" fontId="0" fillId="0" borderId="0" xfId="5" applyNumberFormat="1" applyFont="1"/>
    <xf numFmtId="169" fontId="2" fillId="0" borderId="0" xfId="0" applyNumberFormat="1" applyFont="1" applyAlignment="1">
      <alignment horizontal="center"/>
    </xf>
    <xf numFmtId="169" fontId="24" fillId="0" borderId="0" xfId="0" applyNumberFormat="1" applyFont="1"/>
    <xf numFmtId="169" fontId="24" fillId="0" borderId="0" xfId="2" applyNumberFormat="1" applyFont="1" applyFill="1" applyBorder="1" applyAlignment="1" applyProtection="1">
      <alignment horizontal="right"/>
    </xf>
    <xf numFmtId="169" fontId="2" fillId="0" borderId="0" xfId="2" applyNumberFormat="1" applyFont="1" applyFill="1" applyBorder="1" applyAlignment="1" applyProtection="1">
      <alignment horizontal="right"/>
    </xf>
    <xf numFmtId="1" fontId="2" fillId="0" borderId="0" xfId="0" applyNumberFormat="1" applyFont="1" applyAlignment="1">
      <alignment horizontal="center"/>
    </xf>
    <xf numFmtId="0" fontId="13" fillId="0" borderId="4" xfId="0" applyFont="1" applyBorder="1"/>
    <xf numFmtId="1" fontId="4" fillId="0" borderId="0" xfId="0" applyNumberFormat="1" applyFont="1" applyAlignment="1">
      <alignment horizontal="center"/>
    </xf>
    <xf numFmtId="167" fontId="15" fillId="0" borderId="0" xfId="2" applyNumberFormat="1" applyFont="1" applyFill="1" applyBorder="1" applyAlignment="1" applyProtection="1">
      <alignment horizontal="right"/>
    </xf>
    <xf numFmtId="0" fontId="3" fillId="0" borderId="0" xfId="0" applyFont="1" applyAlignment="1">
      <alignment vertical="center"/>
    </xf>
    <xf numFmtId="171" fontId="5" fillId="0" borderId="2" xfId="1" applyNumberFormat="1" applyFont="1" applyFill="1" applyBorder="1" applyAlignment="1" applyProtection="1">
      <alignment horizontal="right"/>
    </xf>
    <xf numFmtId="1" fontId="35" fillId="0" borderId="0" xfId="0" applyNumberFormat="1" applyFont="1"/>
    <xf numFmtId="0" fontId="36" fillId="0" borderId="0" xfId="0" applyFont="1"/>
    <xf numFmtId="0" fontId="37" fillId="0" borderId="0" xfId="0" applyFont="1"/>
    <xf numFmtId="0" fontId="7" fillId="0" borderId="0" xfId="0" applyFont="1" applyAlignment="1">
      <alignment wrapText="1"/>
    </xf>
    <xf numFmtId="0" fontId="4" fillId="0" borderId="0" xfId="0" applyFont="1"/>
    <xf numFmtId="0" fontId="4" fillId="0" borderId="0" xfId="0" applyFont="1" applyProtection="1">
      <protection hidden="1"/>
    </xf>
    <xf numFmtId="0" fontId="39" fillId="0" borderId="0" xfId="0" applyFont="1" applyProtection="1">
      <protection locked="0"/>
    </xf>
    <xf numFmtId="0" fontId="40" fillId="0" borderId="0" xfId="0" applyFont="1"/>
    <xf numFmtId="0" fontId="4" fillId="0" borderId="4" xfId="0" applyFont="1" applyBorder="1"/>
    <xf numFmtId="0" fontId="4" fillId="0" borderId="0" xfId="0" applyFont="1" applyProtection="1">
      <protection locked="0"/>
    </xf>
    <xf numFmtId="0" fontId="0" fillId="0" borderId="0" xfId="0" applyAlignment="1">
      <alignment horizontal="center"/>
    </xf>
    <xf numFmtId="1" fontId="16" fillId="2" borderId="9" xfId="0" applyNumberFormat="1" applyFont="1" applyFill="1" applyBorder="1" applyAlignment="1">
      <alignment vertical="center"/>
    </xf>
    <xf numFmtId="1" fontId="16" fillId="2" borderId="4" xfId="0" applyNumberFormat="1" applyFont="1" applyFill="1" applyBorder="1" applyAlignment="1">
      <alignment vertical="center"/>
    </xf>
    <xf numFmtId="165" fontId="5" fillId="0" borderId="2" xfId="1" applyFont="1" applyBorder="1" applyAlignment="1" applyProtection="1"/>
    <xf numFmtId="1" fontId="16" fillId="0" borderId="0" xfId="0" applyNumberFormat="1" applyFont="1" applyAlignment="1">
      <alignment vertical="center"/>
    </xf>
    <xf numFmtId="165" fontId="5" fillId="0" borderId="0" xfId="1" applyFont="1" applyFill="1" applyBorder="1" applyAlignment="1" applyProtection="1"/>
    <xf numFmtId="0" fontId="15" fillId="0" borderId="0" xfId="0" applyFont="1" applyAlignment="1">
      <alignment vertical="top" wrapText="1"/>
    </xf>
    <xf numFmtId="1" fontId="35" fillId="0" borderId="4" xfId="0" applyNumberFormat="1" applyFont="1" applyBorder="1" applyProtection="1">
      <protection locked="0"/>
    </xf>
    <xf numFmtId="0" fontId="22" fillId="0" borderId="0" xfId="0" applyFont="1" applyAlignment="1">
      <alignment wrapText="1"/>
    </xf>
    <xf numFmtId="0" fontId="7" fillId="0" borderId="0" xfId="0" applyFont="1" applyAlignment="1">
      <alignment horizontal="right"/>
    </xf>
    <xf numFmtId="0" fontId="38" fillId="0" borderId="0" xfId="0" applyFont="1"/>
    <xf numFmtId="0" fontId="38" fillId="0" borderId="0" xfId="0" applyFont="1" applyAlignment="1">
      <alignment horizontal="left"/>
    </xf>
    <xf numFmtId="0" fontId="6" fillId="0" borderId="0" xfId="0" applyFont="1"/>
    <xf numFmtId="0" fontId="5" fillId="0" borderId="0" xfId="0" applyFont="1" applyAlignment="1">
      <alignment horizontal="right" vertical="top"/>
    </xf>
    <xf numFmtId="0" fontId="31" fillId="0" borderId="0" xfId="0" applyFont="1" applyAlignment="1" applyProtection="1">
      <alignment wrapText="1"/>
      <protection hidden="1"/>
    </xf>
    <xf numFmtId="0" fontId="48" fillId="0" borderId="0" xfId="0" applyFont="1"/>
    <xf numFmtId="0" fontId="0" fillId="0" borderId="0" xfId="0" applyAlignment="1">
      <alignment vertical="top"/>
    </xf>
    <xf numFmtId="171" fontId="17" fillId="0" borderId="1" xfId="1" applyNumberFormat="1" applyFont="1" applyFill="1" applyBorder="1" applyAlignment="1" applyProtection="1">
      <alignment horizontal="right"/>
    </xf>
    <xf numFmtId="0" fontId="0" fillId="0" borderId="0" xfId="0" applyAlignment="1">
      <alignment vertical="center" wrapText="1"/>
    </xf>
    <xf numFmtId="0" fontId="5" fillId="0" borderId="0" xfId="0" applyFont="1" applyAlignment="1">
      <alignment vertical="top"/>
    </xf>
    <xf numFmtId="49" fontId="7" fillId="0" borderId="0" xfId="0" applyNumberFormat="1" applyFont="1" applyAlignment="1">
      <alignment horizontal="justify"/>
    </xf>
    <xf numFmtId="0" fontId="7" fillId="0" borderId="0" xfId="0" applyFont="1" applyAlignment="1">
      <alignment horizontal="justify"/>
    </xf>
    <xf numFmtId="0" fontId="6" fillId="0" borderId="0" xfId="0" applyFont="1" applyAlignment="1">
      <alignment vertical="top"/>
    </xf>
    <xf numFmtId="0" fontId="2" fillId="0" borderId="0" xfId="0" applyFont="1" applyAlignment="1">
      <alignment vertical="top"/>
    </xf>
    <xf numFmtId="49" fontId="0" fillId="0" borderId="0" xfId="0" applyNumberFormat="1" applyAlignment="1">
      <alignment wrapText="1"/>
    </xf>
    <xf numFmtId="0" fontId="6" fillId="0" borderId="0" xfId="0" applyFont="1" applyAlignment="1">
      <alignment vertical="top" wrapText="1"/>
    </xf>
    <xf numFmtId="0" fontId="6" fillId="0" borderId="0" xfId="0" applyFont="1" applyAlignment="1">
      <alignment horizontal="left" vertical="top" wrapText="1"/>
    </xf>
    <xf numFmtId="0" fontId="7" fillId="0" borderId="0" xfId="0" applyFont="1" applyAlignment="1">
      <alignment horizontal="left"/>
    </xf>
    <xf numFmtId="0" fontId="27" fillId="0" borderId="0" xfId="0" applyFont="1" applyProtection="1">
      <protection locked="0"/>
    </xf>
    <xf numFmtId="0" fontId="29" fillId="3" borderId="0" xfId="0" applyFont="1" applyFill="1"/>
    <xf numFmtId="0" fontId="29" fillId="0" borderId="0" xfId="0" applyFont="1" applyAlignment="1">
      <alignment wrapText="1"/>
    </xf>
    <xf numFmtId="0" fontId="52" fillId="0" borderId="0" xfId="0" applyFont="1"/>
    <xf numFmtId="0" fontId="49" fillId="0" borderId="0" xfId="4" applyFont="1" applyAlignment="1" applyProtection="1">
      <alignment vertical="center"/>
    </xf>
    <xf numFmtId="0" fontId="41" fillId="8" borderId="3" xfId="0" applyFont="1" applyFill="1" applyBorder="1"/>
    <xf numFmtId="0" fontId="0" fillId="8" borderId="2" xfId="0" applyFill="1" applyBorder="1"/>
    <xf numFmtId="0" fontId="51" fillId="8" borderId="1" xfId="0" applyFont="1" applyFill="1" applyBorder="1" applyAlignment="1">
      <alignment horizontal="center" wrapText="1"/>
    </xf>
    <xf numFmtId="0" fontId="11" fillId="8" borderId="10" xfId="0" applyFont="1" applyFill="1" applyBorder="1" applyAlignment="1">
      <alignment horizontal="center" vertical="center" wrapText="1"/>
    </xf>
    <xf numFmtId="0" fontId="11" fillId="8" borderId="8" xfId="0" applyFont="1" applyFill="1" applyBorder="1" applyAlignment="1">
      <alignment horizontal="center" vertical="center"/>
    </xf>
    <xf numFmtId="0" fontId="11" fillId="8" borderId="6" xfId="0" applyFont="1" applyFill="1" applyBorder="1" applyAlignment="1">
      <alignment horizontal="center" vertical="center"/>
    </xf>
    <xf numFmtId="0" fontId="0" fillId="8" borderId="7" xfId="0" applyFill="1" applyBorder="1"/>
    <xf numFmtId="0" fontId="35" fillId="0" borderId="0" xfId="0" applyFont="1" applyAlignment="1">
      <alignment vertical="center"/>
    </xf>
    <xf numFmtId="0" fontId="35" fillId="0" borderId="0" xfId="0" applyFont="1"/>
    <xf numFmtId="0" fontId="7" fillId="0" borderId="0" xfId="0" applyFont="1" applyAlignment="1">
      <alignment vertical="top"/>
    </xf>
    <xf numFmtId="0" fontId="25" fillId="0" borderId="17" xfId="0" applyFont="1" applyBorder="1" applyAlignment="1">
      <alignment vertical="center"/>
    </xf>
    <xf numFmtId="0" fontId="26" fillId="0" borderId="21" xfId="0" applyFont="1" applyBorder="1"/>
    <xf numFmtId="0" fontId="0" fillId="0" borderId="21" xfId="0" applyBorder="1"/>
    <xf numFmtId="0" fontId="25" fillId="0" borderId="21" xfId="0" applyFont="1" applyBorder="1"/>
    <xf numFmtId="0" fontId="25" fillId="0" borderId="18" xfId="0" applyFont="1" applyBorder="1"/>
    <xf numFmtId="0" fontId="0" fillId="0" borderId="19" xfId="0" applyBorder="1"/>
    <xf numFmtId="0" fontId="25" fillId="0" borderId="20" xfId="0" applyFont="1" applyBorder="1" applyAlignment="1">
      <alignment horizontal="left" vertical="center"/>
    </xf>
    <xf numFmtId="0" fontId="0" fillId="0" borderId="22" xfId="0" applyBorder="1"/>
    <xf numFmtId="171" fontId="5" fillId="0" borderId="3" xfId="0" applyNumberFormat="1" applyFont="1" applyBorder="1"/>
    <xf numFmtId="0" fontId="0" fillId="0" borderId="0" xfId="0" applyProtection="1">
      <protection locked="0"/>
    </xf>
    <xf numFmtId="0" fontId="6" fillId="0" borderId="0" xfId="0" applyFont="1" applyAlignment="1">
      <alignment horizontal="left" vertical="top" wrapText="1"/>
    </xf>
    <xf numFmtId="0" fontId="25" fillId="5" borderId="23" xfId="0" applyFont="1" applyFill="1" applyBorder="1" applyAlignment="1" applyProtection="1">
      <alignment horizontal="center" vertical="center"/>
      <protection locked="0"/>
    </xf>
    <xf numFmtId="0" fontId="25" fillId="5" borderId="24" xfId="0" applyFont="1" applyFill="1" applyBorder="1" applyAlignment="1" applyProtection="1">
      <alignment horizontal="center" vertical="center"/>
      <protection locked="0"/>
    </xf>
    <xf numFmtId="0" fontId="25" fillId="5" borderId="25" xfId="0" applyFont="1" applyFill="1" applyBorder="1" applyAlignment="1" applyProtection="1">
      <alignment horizontal="center" vertical="center"/>
      <protection locked="0"/>
    </xf>
    <xf numFmtId="0" fontId="29" fillId="0" borderId="17" xfId="0" applyFont="1" applyBorder="1" applyAlignment="1">
      <alignment horizontal="left"/>
    </xf>
    <xf numFmtId="0" fontId="29" fillId="0" borderId="18" xfId="0" applyFont="1" applyBorder="1" applyAlignment="1">
      <alignment horizontal="left"/>
    </xf>
    <xf numFmtId="0" fontId="29" fillId="0" borderId="19" xfId="0" applyFont="1" applyBorder="1" applyAlignment="1">
      <alignment horizontal="left"/>
    </xf>
    <xf numFmtId="0" fontId="45" fillId="8" borderId="2" xfId="0" applyFont="1" applyFill="1" applyBorder="1" applyAlignment="1">
      <alignment horizontal="center"/>
    </xf>
    <xf numFmtId="0" fontId="7" fillId="0" borderId="0" xfId="0" applyFont="1" applyAlignment="1">
      <alignment horizontal="center"/>
    </xf>
    <xf numFmtId="0" fontId="7" fillId="0" borderId="0" xfId="0" applyFont="1" applyAlignment="1">
      <alignment horizontal="center" wrapText="1"/>
    </xf>
    <xf numFmtId="165" fontId="5" fillId="0" borderId="3" xfId="1" applyFont="1" applyBorder="1" applyAlignment="1" applyProtection="1">
      <alignment horizontal="center"/>
    </xf>
    <xf numFmtId="165" fontId="5" fillId="0" borderId="2" xfId="1" applyFont="1" applyBorder="1" applyAlignment="1" applyProtection="1">
      <alignment horizontal="center"/>
    </xf>
    <xf numFmtId="165" fontId="5" fillId="0" borderId="1" xfId="1" applyFont="1" applyBorder="1" applyAlignment="1" applyProtection="1">
      <alignment horizontal="center"/>
    </xf>
    <xf numFmtId="0" fontId="11" fillId="0" borderId="0" xfId="0" applyFont="1"/>
    <xf numFmtId="1" fontId="35" fillId="0" borderId="4" xfId="0" applyNumberFormat="1" applyFont="1" applyBorder="1" applyAlignment="1" applyProtection="1">
      <alignment horizontal="center"/>
      <protection locked="0"/>
    </xf>
    <xf numFmtId="0" fontId="34" fillId="0" borderId="0" xfId="0" applyFont="1" applyAlignment="1" applyProtection="1">
      <alignment horizontal="center"/>
      <protection locked="0"/>
    </xf>
    <xf numFmtId="165" fontId="34" fillId="0" borderId="0" xfId="1" applyFont="1" applyBorder="1" applyAlignment="1" applyProtection="1">
      <alignment horizontal="center"/>
      <protection locked="0"/>
    </xf>
    <xf numFmtId="165" fontId="34" fillId="0" borderId="0" xfId="0" applyNumberFormat="1" applyFont="1" applyAlignment="1" applyProtection="1">
      <alignment horizontal="center"/>
      <protection locked="0"/>
    </xf>
    <xf numFmtId="0" fontId="7" fillId="0" borderId="4" xfId="0" applyFont="1" applyBorder="1" applyProtection="1">
      <protection locked="0"/>
    </xf>
    <xf numFmtId="14" fontId="15" fillId="0" borderId="4" xfId="0" applyNumberFormat="1" applyFont="1" applyBorder="1" applyAlignment="1" applyProtection="1">
      <alignment horizontal="center"/>
      <protection locked="0"/>
    </xf>
    <xf numFmtId="0" fontId="11" fillId="8" borderId="3" xfId="0" applyFont="1" applyFill="1" applyBorder="1" applyAlignment="1">
      <alignment horizontal="center" wrapText="1"/>
    </xf>
    <xf numFmtId="0" fontId="11" fillId="8" borderId="2" xfId="0" applyFont="1" applyFill="1" applyBorder="1" applyAlignment="1">
      <alignment horizontal="center" wrapText="1"/>
    </xf>
    <xf numFmtId="0" fontId="11" fillId="8" borderId="1" xfId="0" applyFont="1" applyFill="1" applyBorder="1" applyAlignment="1">
      <alignment horizontal="center" wrapText="1"/>
    </xf>
    <xf numFmtId="49" fontId="7" fillId="0" borderId="2" xfId="0" applyNumberFormat="1" applyFont="1" applyBorder="1" applyAlignment="1" applyProtection="1">
      <alignment vertical="top" wrapText="1"/>
      <protection locked="0"/>
    </xf>
    <xf numFmtId="0" fontId="7" fillId="0" borderId="3"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171" fontId="17" fillId="0" borderId="3" xfId="1" applyNumberFormat="1" applyFont="1" applyFill="1" applyBorder="1" applyAlignment="1" applyProtection="1">
      <alignment horizontal="right" wrapText="1" shrinkToFit="1"/>
    </xf>
    <xf numFmtId="171" fontId="17" fillId="0" borderId="2" xfId="1" applyNumberFormat="1" applyFont="1" applyFill="1" applyBorder="1" applyAlignment="1" applyProtection="1">
      <alignment horizontal="right" wrapText="1" shrinkToFit="1"/>
    </xf>
    <xf numFmtId="171" fontId="17" fillId="0" borderId="1" xfId="1" applyNumberFormat="1" applyFont="1" applyFill="1" applyBorder="1" applyAlignment="1" applyProtection="1">
      <alignment horizontal="right" wrapText="1" shrinkToFit="1"/>
    </xf>
    <xf numFmtId="166" fontId="7" fillId="0" borderId="3" xfId="0" applyNumberFormat="1" applyFont="1" applyBorder="1" applyAlignment="1" applyProtection="1">
      <alignment vertical="top"/>
      <protection locked="0"/>
    </xf>
    <xf numFmtId="166" fontId="7" fillId="0" borderId="2" xfId="0" applyNumberFormat="1" applyFont="1" applyBorder="1" applyAlignment="1" applyProtection="1">
      <alignment vertical="top"/>
      <protection locked="0"/>
    </xf>
    <xf numFmtId="166" fontId="7" fillId="0" borderId="1" xfId="0" applyNumberFormat="1" applyFont="1" applyBorder="1" applyAlignment="1" applyProtection="1">
      <alignment vertical="top"/>
      <protection locked="0"/>
    </xf>
    <xf numFmtId="49" fontId="7" fillId="0" borderId="3" xfId="0" applyNumberFormat="1" applyFont="1" applyBorder="1" applyAlignment="1" applyProtection="1">
      <alignment vertical="top" wrapText="1"/>
      <protection locked="0"/>
    </xf>
    <xf numFmtId="49" fontId="7" fillId="0" borderId="1" xfId="0" applyNumberFormat="1" applyFont="1" applyBorder="1" applyAlignment="1" applyProtection="1">
      <alignment vertical="top" wrapText="1"/>
      <protection locked="0"/>
    </xf>
    <xf numFmtId="0" fontId="23" fillId="0" borderId="0" xfId="0" applyFont="1"/>
    <xf numFmtId="0" fontId="11" fillId="8" borderId="3" xfId="0" applyFont="1" applyFill="1" applyBorder="1" applyAlignment="1">
      <alignment horizontal="center"/>
    </xf>
    <xf numFmtId="0" fontId="11" fillId="8" borderId="2" xfId="0" applyFont="1" applyFill="1" applyBorder="1" applyAlignment="1">
      <alignment horizontal="center"/>
    </xf>
    <xf numFmtId="0" fontId="11" fillId="8" borderId="1" xfId="0" applyFont="1" applyFill="1" applyBorder="1" applyAlignment="1">
      <alignment horizontal="center"/>
    </xf>
    <xf numFmtId="0" fontId="14" fillId="8" borderId="3"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7" fillId="0" borderId="4" xfId="0" applyFont="1" applyBorder="1" applyAlignment="1" applyProtection="1">
      <alignment horizontal="center"/>
      <protection locked="0"/>
    </xf>
    <xf numFmtId="0" fontId="7" fillId="0" borderId="0" xfId="0" applyFont="1" applyAlignment="1">
      <alignment horizontal="left" shrinkToFit="1"/>
    </xf>
    <xf numFmtId="0" fontId="7" fillId="0" borderId="0" xfId="0" applyFont="1" applyAlignment="1">
      <alignment horizontal="center" shrinkToFit="1"/>
    </xf>
    <xf numFmtId="0" fontId="11" fillId="8" borderId="10"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33" fillId="8" borderId="0" xfId="0" applyFont="1" applyFill="1" applyAlignment="1">
      <alignment horizontal="center" vertical="center"/>
    </xf>
    <xf numFmtId="0" fontId="33" fillId="8" borderId="0" xfId="0" applyFont="1" applyFill="1" applyAlignment="1">
      <alignment horizontal="center" vertical="center" wrapText="1"/>
    </xf>
    <xf numFmtId="0" fontId="50" fillId="8" borderId="3" xfId="0" applyFont="1" applyFill="1" applyBorder="1" applyAlignment="1">
      <alignment horizontal="center" wrapText="1"/>
    </xf>
    <xf numFmtId="0" fontId="50" fillId="8" borderId="2" xfId="0" applyFont="1" applyFill="1" applyBorder="1" applyAlignment="1">
      <alignment horizontal="center" wrapText="1"/>
    </xf>
    <xf numFmtId="0" fontId="50" fillId="8" borderId="1" xfId="0" applyFont="1" applyFill="1" applyBorder="1" applyAlignment="1">
      <alignment horizontal="center" wrapText="1"/>
    </xf>
    <xf numFmtId="0" fontId="15" fillId="0" borderId="4" xfId="0" applyFont="1" applyBorder="1" applyAlignment="1" applyProtection="1">
      <alignment horizontal="center"/>
      <protection locked="0"/>
    </xf>
    <xf numFmtId="0" fontId="44" fillId="0" borderId="0" xfId="4" applyFont="1" applyAlignment="1"/>
    <xf numFmtId="0" fontId="43" fillId="0" borderId="0" xfId="0" applyFont="1" applyAlignment="1">
      <alignment horizontal="center" textRotation="90" wrapText="1"/>
    </xf>
    <xf numFmtId="1" fontId="16" fillId="8" borderId="10" xfId="0" applyNumberFormat="1" applyFont="1" applyFill="1" applyBorder="1" applyAlignment="1">
      <alignment horizontal="center" vertical="center"/>
    </xf>
    <xf numFmtId="1" fontId="16" fillId="8" borderId="9" xfId="0" applyNumberFormat="1" applyFont="1" applyFill="1" applyBorder="1" applyAlignment="1">
      <alignment horizontal="center" vertical="center"/>
    </xf>
    <xf numFmtId="1" fontId="16" fillId="8" borderId="8" xfId="0" applyNumberFormat="1" applyFont="1" applyFill="1" applyBorder="1" applyAlignment="1">
      <alignment horizontal="center" vertical="center"/>
    </xf>
    <xf numFmtId="1" fontId="16" fillId="8" borderId="7" xfId="0" applyNumberFormat="1" applyFont="1" applyFill="1" applyBorder="1" applyAlignment="1">
      <alignment horizontal="center" vertical="center"/>
    </xf>
    <xf numFmtId="1" fontId="16" fillId="8" borderId="4" xfId="0" applyNumberFormat="1" applyFont="1" applyFill="1" applyBorder="1" applyAlignment="1">
      <alignment horizontal="center" vertical="center"/>
    </xf>
    <xf numFmtId="1" fontId="16" fillId="8" borderId="6" xfId="0" applyNumberFormat="1" applyFont="1" applyFill="1" applyBorder="1" applyAlignment="1">
      <alignment horizontal="center" vertical="center"/>
    </xf>
    <xf numFmtId="0" fontId="47" fillId="6" borderId="0" xfId="0" applyFont="1" applyFill="1" applyAlignment="1">
      <alignment horizontal="center" vertical="center" textRotation="90"/>
    </xf>
    <xf numFmtId="0" fontId="7" fillId="0" borderId="4" xfId="0" applyFont="1" applyBorder="1" applyAlignment="1" applyProtection="1">
      <alignment horizontal="left"/>
      <protection locked="0"/>
    </xf>
    <xf numFmtId="0" fontId="7" fillId="0" borderId="0" xfId="0" applyFont="1" applyAlignment="1">
      <alignment horizontal="left"/>
    </xf>
    <xf numFmtId="0" fontId="30" fillId="0" borderId="4" xfId="4" applyBorder="1" applyAlignment="1" applyProtection="1">
      <alignment horizontal="center"/>
      <protection locked="0"/>
    </xf>
    <xf numFmtId="0" fontId="13" fillId="3" borderId="4" xfId="0" applyFont="1" applyFill="1" applyBorder="1" applyAlignment="1" applyProtection="1">
      <alignment horizontal="center"/>
      <protection locked="0"/>
    </xf>
    <xf numFmtId="0" fontId="53" fillId="0" borderId="0" xfId="0" applyFont="1" applyAlignment="1">
      <alignment horizontal="center" vertical="center" wrapText="1"/>
    </xf>
    <xf numFmtId="44" fontId="7" fillId="0" borderId="3" xfId="0" quotePrefix="1" applyNumberFormat="1" applyFont="1" applyBorder="1" applyAlignment="1" applyProtection="1">
      <alignment horizontal="center"/>
      <protection locked="0"/>
    </xf>
    <xf numFmtId="44" fontId="7" fillId="0" borderId="2" xfId="0" quotePrefix="1" applyNumberFormat="1" applyFont="1" applyBorder="1" applyAlignment="1" applyProtection="1">
      <alignment horizontal="center"/>
      <protection locked="0"/>
    </xf>
    <xf numFmtId="44" fontId="7" fillId="0" borderId="1" xfId="0" quotePrefix="1" applyNumberFormat="1" applyFont="1" applyBorder="1" applyAlignment="1" applyProtection="1">
      <alignment horizontal="center"/>
      <protection locked="0"/>
    </xf>
    <xf numFmtId="0" fontId="11" fillId="8" borderId="10" xfId="0" applyFont="1" applyFill="1" applyBorder="1" applyAlignment="1">
      <alignment horizontal="center" shrinkToFit="1"/>
    </xf>
    <xf numFmtId="0" fontId="11" fillId="8" borderId="9" xfId="0" applyFont="1" applyFill="1" applyBorder="1" applyAlignment="1">
      <alignment horizontal="center" shrinkToFit="1"/>
    </xf>
    <xf numFmtId="0" fontId="11" fillId="8" borderId="8" xfId="0" applyFont="1" applyFill="1" applyBorder="1" applyAlignment="1">
      <alignment horizontal="center" shrinkToFit="1"/>
    </xf>
    <xf numFmtId="0" fontId="17" fillId="8" borderId="7" xfId="0" applyFont="1" applyFill="1" applyBorder="1" applyAlignment="1">
      <alignment horizontal="center"/>
    </xf>
    <xf numFmtId="0" fontId="17" fillId="8" borderId="4" xfId="0" applyFont="1" applyFill="1" applyBorder="1" applyAlignment="1">
      <alignment horizontal="center"/>
    </xf>
    <xf numFmtId="0" fontId="17" fillId="8" borderId="6" xfId="0" applyFont="1" applyFill="1" applyBorder="1" applyAlignment="1">
      <alignment horizontal="center"/>
    </xf>
    <xf numFmtId="171" fontId="42" fillId="9" borderId="14" xfId="0" quotePrefix="1" applyNumberFormat="1" applyFont="1" applyFill="1" applyBorder="1" applyAlignment="1" applyProtection="1">
      <alignment horizontal="right" shrinkToFit="1"/>
      <protection locked="0"/>
    </xf>
    <xf numFmtId="171" fontId="42" fillId="9" borderId="15" xfId="0" quotePrefix="1" applyNumberFormat="1" applyFont="1" applyFill="1" applyBorder="1" applyAlignment="1" applyProtection="1">
      <alignment horizontal="right" shrinkToFit="1"/>
      <protection locked="0"/>
    </xf>
    <xf numFmtId="171" fontId="42" fillId="9" borderId="16" xfId="0" quotePrefix="1" applyNumberFormat="1" applyFont="1" applyFill="1" applyBorder="1" applyAlignment="1" applyProtection="1">
      <alignment horizontal="right" shrinkToFit="1"/>
      <protection locked="0"/>
    </xf>
    <xf numFmtId="0" fontId="7" fillId="0" borderId="3" xfId="0" quotePrefix="1" applyFont="1" applyBorder="1" applyAlignment="1" applyProtection="1">
      <alignment horizontal="center" vertical="top" wrapText="1"/>
      <protection locked="0"/>
    </xf>
    <xf numFmtId="0" fontId="7" fillId="0" borderId="2" xfId="0" quotePrefix="1" applyFont="1" applyBorder="1" applyAlignment="1" applyProtection="1">
      <alignment horizontal="center" vertical="top" wrapText="1"/>
      <protection locked="0"/>
    </xf>
    <xf numFmtId="0" fontId="7" fillId="0" borderId="1" xfId="0" quotePrefix="1" applyFont="1" applyBorder="1" applyAlignment="1" applyProtection="1">
      <alignment horizontal="center" vertical="top" wrapText="1"/>
      <protection locked="0"/>
    </xf>
    <xf numFmtId="171" fontId="5" fillId="0" borderId="3" xfId="0" applyNumberFormat="1" applyFont="1" applyBorder="1" applyAlignment="1">
      <alignment horizontal="center"/>
    </xf>
    <xf numFmtId="165" fontId="5" fillId="0" borderId="2" xfId="0" applyNumberFormat="1" applyFont="1" applyBorder="1" applyAlignment="1">
      <alignment horizontal="center"/>
    </xf>
    <xf numFmtId="165" fontId="5" fillId="0" borderId="1" xfId="0" applyNumberFormat="1" applyFont="1" applyBorder="1" applyAlignment="1">
      <alignment horizontal="center"/>
    </xf>
    <xf numFmtId="0" fontId="4" fillId="0" borderId="0" xfId="0" applyFont="1" applyAlignment="1">
      <alignment horizontal="left" vertical="top"/>
    </xf>
    <xf numFmtId="0" fontId="6" fillId="0" borderId="0" xfId="0" applyFont="1" applyAlignment="1">
      <alignment vertical="top" wrapText="1"/>
    </xf>
    <xf numFmtId="0" fontId="0" fillId="0" borderId="0" xfId="0" applyAlignment="1">
      <alignment vertical="top" wrapText="1"/>
    </xf>
    <xf numFmtId="0" fontId="6" fillId="0" borderId="0" xfId="0" applyFont="1" applyAlignment="1">
      <alignment horizontal="justify" vertical="top" wrapText="1"/>
    </xf>
    <xf numFmtId="2" fontId="6" fillId="0" borderId="0" xfId="0" applyNumberFormat="1" applyFont="1" applyAlignment="1">
      <alignment horizontal="justify" vertical="top" wrapText="1"/>
    </xf>
    <xf numFmtId="0" fontId="5" fillId="0" borderId="0" xfId="0" applyFont="1" applyAlignment="1">
      <alignment horizontal="left" vertical="center" wrapText="1"/>
    </xf>
    <xf numFmtId="0" fontId="5" fillId="0" borderId="0" xfId="0" applyFont="1" applyAlignment="1">
      <alignment horizontal="left" vertical="center"/>
    </xf>
    <xf numFmtId="0" fontId="46" fillId="0" borderId="0" xfId="0" applyFont="1" applyAlignment="1">
      <alignment horizontal="left" vertical="center" wrapText="1"/>
    </xf>
    <xf numFmtId="171" fontId="42" fillId="9" borderId="11" xfId="0" quotePrefix="1" applyNumberFormat="1" applyFont="1" applyFill="1" applyBorder="1" applyAlignment="1" applyProtection="1">
      <alignment horizontal="right" shrinkToFit="1"/>
      <protection locked="0"/>
    </xf>
    <xf numFmtId="171" fontId="42" fillId="9" borderId="12" xfId="0" quotePrefix="1" applyNumberFormat="1" applyFont="1" applyFill="1" applyBorder="1" applyAlignment="1" applyProtection="1">
      <alignment horizontal="right" shrinkToFit="1"/>
      <protection locked="0"/>
    </xf>
    <xf numFmtId="171" fontId="42" fillId="9" borderId="12" xfId="0" applyNumberFormat="1" applyFont="1" applyFill="1" applyBorder="1" applyAlignment="1" applyProtection="1">
      <alignment horizontal="right" shrinkToFit="1"/>
      <protection locked="0"/>
    </xf>
    <xf numFmtId="171" fontId="42" fillId="9" borderId="13" xfId="0" quotePrefix="1" applyNumberFormat="1" applyFont="1" applyFill="1" applyBorder="1" applyAlignment="1" applyProtection="1">
      <alignment horizontal="right" shrinkToFit="1"/>
      <protection locked="0"/>
    </xf>
    <xf numFmtId="0" fontId="47" fillId="7" borderId="0" xfId="0" applyFont="1" applyFill="1" applyAlignment="1">
      <alignment horizontal="center" vertical="center" textRotation="90"/>
    </xf>
    <xf numFmtId="165" fontId="25" fillId="8" borderId="2" xfId="1" applyFont="1" applyFill="1" applyBorder="1" applyAlignment="1" applyProtection="1">
      <alignment horizontal="right"/>
    </xf>
    <xf numFmtId="164" fontId="25" fillId="8" borderId="2" xfId="1" applyNumberFormat="1" applyFont="1" applyFill="1" applyBorder="1" applyAlignment="1" applyProtection="1">
      <alignment horizontal="right"/>
    </xf>
    <xf numFmtId="164" fontId="25" fillId="8" borderId="1" xfId="1" applyNumberFormat="1" applyFont="1" applyFill="1" applyBorder="1" applyAlignment="1" applyProtection="1">
      <alignment horizontal="right"/>
    </xf>
    <xf numFmtId="0" fontId="12" fillId="0" borderId="0" xfId="0" applyFont="1" applyAlignment="1">
      <alignment horizontal="center"/>
    </xf>
    <xf numFmtId="0" fontId="9" fillId="0" borderId="0" xfId="0" applyFont="1"/>
    <xf numFmtId="0" fontId="5" fillId="0" borderId="0" xfId="0" applyFont="1"/>
    <xf numFmtId="0" fontId="3" fillId="0" borderId="9" xfId="0" applyFont="1" applyBorder="1" applyAlignment="1">
      <alignment horizontal="center" wrapText="1"/>
    </xf>
    <xf numFmtId="0" fontId="3" fillId="0" borderId="0" xfId="0" applyFont="1" applyAlignment="1">
      <alignment horizontal="center" wrapText="1"/>
    </xf>
    <xf numFmtId="0" fontId="0" fillId="2" borderId="0" xfId="0" applyFill="1" applyAlignment="1">
      <alignment horizontal="center"/>
    </xf>
    <xf numFmtId="0" fontId="0" fillId="2" borderId="0" xfId="0" applyFill="1" applyAlignment="1">
      <alignment horizontal="center" wrapText="1"/>
    </xf>
    <xf numFmtId="0" fontId="29" fillId="0" borderId="0" xfId="0" applyFont="1" applyAlignment="1">
      <alignment horizontal="center"/>
    </xf>
    <xf numFmtId="0" fontId="0" fillId="0" borderId="0" xfId="0" applyAlignment="1">
      <alignment horizontal="center"/>
    </xf>
  </cellXfs>
  <cellStyles count="6">
    <cellStyle name="Comma 2" xfId="2" xr:uid="{00000000-0005-0000-0000-000000000000}"/>
    <cellStyle name="Currency" xfId="1" builtinId="4"/>
    <cellStyle name="Currency 2" xfId="3" xr:uid="{00000000-0005-0000-0000-000002000000}"/>
    <cellStyle name="Hyperlink" xfId="4" builtinId="8"/>
    <cellStyle name="Normal" xfId="0" builtinId="0"/>
    <cellStyle name="Percent" xfId="5" builtinId="5"/>
  </cellStyles>
  <dxfs count="100">
    <dxf>
      <numFmt numFmtId="172" formatCode="#,##0.00\ [$$-C0C]"/>
    </dxf>
    <dxf>
      <numFmt numFmtId="171" formatCode="&quot;$&quot;#,##0.00"/>
    </dxf>
    <dxf>
      <fill>
        <patternFill>
          <bgColor rgb="FFFFC000"/>
        </patternFill>
      </fill>
    </dxf>
    <dxf>
      <numFmt numFmtId="172" formatCode="#,##0.00\ [$$-C0C]"/>
    </dxf>
    <dxf>
      <fill>
        <patternFill>
          <bgColor rgb="FFFFC000"/>
        </patternFill>
      </fill>
    </dxf>
    <dxf>
      <numFmt numFmtId="171" formatCode="&quot;$&quot;#,##0.00"/>
    </dxf>
    <dxf>
      <fill>
        <patternFill>
          <bgColor rgb="FFFFC000"/>
        </patternFill>
      </fill>
    </dxf>
    <dxf>
      <fill>
        <patternFill>
          <bgColor rgb="FFFFFF66"/>
        </patternFill>
      </fill>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ill>
        <patternFill>
          <bgColor rgb="FFFFFF66"/>
        </patternFill>
      </fill>
    </dxf>
    <dxf>
      <fill>
        <patternFill>
          <bgColor rgb="FFFFFF66"/>
        </patternFill>
      </fill>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C000"/>
        </patternFill>
      </fill>
    </dxf>
    <dxf>
      <numFmt numFmtId="172" formatCode="#,##0.00\ [$$-C0C]"/>
    </dxf>
    <dxf>
      <numFmt numFmtId="171" formatCode="&quot;$&quot;#,##0.00"/>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numFmt numFmtId="171" formatCode="&quot;$&quot;#,##0.00"/>
    </dxf>
    <dxf>
      <numFmt numFmtId="172" formatCode="#,##0.00\ [$$-C0C]"/>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b/>
        <i val="0"/>
        <color rgb="FFFF0000"/>
      </font>
      <fill>
        <patternFill patternType="solid">
          <bgColor rgb="FFFFFF66"/>
        </patternFill>
      </fill>
    </dxf>
    <dxf>
      <font>
        <color theme="1"/>
      </font>
      <border>
        <left style="thin">
          <color auto="1"/>
        </left>
        <right style="thin">
          <color auto="1"/>
        </right>
        <top style="thin">
          <color auto="1"/>
        </top>
        <bottom style="thin">
          <color auto="1"/>
        </bottom>
        <vertical/>
        <horizontal/>
      </border>
    </dxf>
    <dxf>
      <font>
        <color theme="1"/>
      </font>
      <fill>
        <patternFill>
          <bgColor theme="9" tint="0.39994506668294322"/>
        </patternFill>
      </fill>
      <border>
        <left style="thin">
          <color auto="1"/>
        </left>
        <right style="thin">
          <color auto="1"/>
        </right>
        <top style="thin">
          <color auto="1"/>
        </top>
        <bottom style="thin">
          <color auto="1"/>
        </bottom>
        <vertical/>
        <horizontal/>
      </border>
    </dxf>
    <dxf>
      <fill>
        <patternFill>
          <bgColor rgb="FFFFC000"/>
        </patternFill>
      </fill>
    </dxf>
    <dxf>
      <fill>
        <patternFill>
          <bgColor rgb="FFFFC000"/>
        </patternFill>
      </fill>
    </dxf>
    <dxf>
      <font>
        <color auto="1"/>
      </font>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Licensee details section'!$B$2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53340</xdr:colOff>
      <xdr:row>1</xdr:row>
      <xdr:rowOff>57150</xdr:rowOff>
    </xdr:from>
    <xdr:to>
      <xdr:col>4</xdr:col>
      <xdr:colOff>0</xdr:colOff>
      <xdr:row>2</xdr:row>
      <xdr:rowOff>95250</xdr:rowOff>
    </xdr:to>
    <xdr:sp macro="" textlink="">
      <xdr:nvSpPr>
        <xdr:cNvPr id="1027" name="List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12</xdr:row>
      <xdr:rowOff>0</xdr:rowOff>
    </xdr:from>
    <xdr:to>
      <xdr:col>29</xdr:col>
      <xdr:colOff>0</xdr:colOff>
      <xdr:row>14</xdr:row>
      <xdr:rowOff>0</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6</xdr:col>
      <xdr:colOff>161925</xdr:colOff>
      <xdr:row>19</xdr:row>
      <xdr:rowOff>38100</xdr:rowOff>
    </xdr:from>
    <xdr:to>
      <xdr:col>8</xdr:col>
      <xdr:colOff>57150</xdr:colOff>
      <xdr:row>21</xdr:row>
      <xdr:rowOff>53340</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xdr:col>
      <xdr:colOff>142875</xdr:colOff>
      <xdr:row>29</xdr:row>
      <xdr:rowOff>171450</xdr:rowOff>
    </xdr:from>
    <xdr:to>
      <xdr:col>4</xdr:col>
      <xdr:colOff>20955</xdr:colOff>
      <xdr:row>31</xdr:row>
      <xdr:rowOff>19050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absolute">
    <xdr:from>
      <xdr:col>8</xdr:col>
      <xdr:colOff>17145</xdr:colOff>
      <xdr:row>1</xdr:row>
      <xdr:rowOff>57150</xdr:rowOff>
    </xdr:from>
    <xdr:to>
      <xdr:col>39</xdr:col>
      <xdr:colOff>434340</xdr:colOff>
      <xdr:row>3</xdr:row>
      <xdr:rowOff>38100</xdr:rowOff>
    </xdr:to>
    <xdr:sp macro="" textlink="">
      <xdr:nvSpPr>
        <xdr:cNvPr id="1063" name="List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47</xdr:col>
      <xdr:colOff>234950</xdr:colOff>
      <xdr:row>6</xdr:row>
      <xdr:rowOff>501650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693150" y="21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44</xdr:col>
      <xdr:colOff>45492</xdr:colOff>
      <xdr:row>0</xdr:row>
      <xdr:rowOff>83820</xdr:rowOff>
    </xdr:from>
    <xdr:to>
      <xdr:col>51</xdr:col>
      <xdr:colOff>95250</xdr:colOff>
      <xdr:row>3</xdr:row>
      <xdr:rowOff>2241</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572" y="83820"/>
          <a:ext cx="1760448" cy="449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161925</xdr:colOff>
          <xdr:row>19</xdr:row>
          <xdr:rowOff>47625</xdr:rowOff>
        </xdr:from>
        <xdr:to>
          <xdr:col>8</xdr:col>
          <xdr:colOff>47625</xdr:colOff>
          <xdr:row>21</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xdr:row>
          <xdr:rowOff>142875</xdr:rowOff>
        </xdr:from>
        <xdr:to>
          <xdr:col>8</xdr:col>
          <xdr:colOff>47625</xdr:colOff>
          <xdr:row>21</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sheetPr>
  <dimension ref="A1:BN93"/>
  <sheetViews>
    <sheetView showGridLines="0" tabSelected="1" showRuler="0" showOutlineSymbols="0" showWhiteSpace="0" view="pageLayout" zoomScaleNormal="100" zoomScaleSheetLayoutView="100" workbookViewId="0">
      <selection activeCell="B2" sqref="B2:E2"/>
    </sheetView>
  </sheetViews>
  <sheetFormatPr defaultColWidth="9.140625" defaultRowHeight="15" x14ac:dyDescent="0.25"/>
  <cols>
    <col min="1" max="1" width="3.140625" style="15" customWidth="1"/>
    <col min="2" max="12" width="2.42578125" customWidth="1"/>
    <col min="13" max="13" width="3.28515625" customWidth="1"/>
    <col min="14" max="15" width="2.42578125" customWidth="1"/>
    <col min="16" max="16" width="2.5703125" customWidth="1"/>
    <col min="17" max="18" width="2.42578125" customWidth="1"/>
    <col min="19" max="19" width="3.42578125" customWidth="1"/>
    <col min="20" max="21" width="2.42578125" customWidth="1"/>
    <col min="22" max="22" width="1" customWidth="1"/>
    <col min="23" max="31" width="2.42578125" customWidth="1"/>
    <col min="32" max="32" width="3.42578125" customWidth="1"/>
    <col min="33" max="39" width="2.42578125" customWidth="1"/>
    <col min="40" max="40" width="6.85546875" customWidth="1"/>
    <col min="41" max="44" width="2.42578125" customWidth="1"/>
    <col min="45" max="45" width="3.42578125" customWidth="1"/>
    <col min="46" max="46" width="3.140625" customWidth="1"/>
    <col min="47" max="47" width="1.7109375" hidden="1" customWidth="1"/>
    <col min="48" max="48" width="10" customWidth="1"/>
    <col min="49" max="49" width="2.42578125" customWidth="1"/>
    <col min="50" max="50" width="2" customWidth="1"/>
    <col min="51" max="51" width="3.5703125" customWidth="1"/>
    <col min="52" max="52" width="2.140625" style="13" customWidth="1"/>
    <col min="53" max="53" width="2.42578125" hidden="1" customWidth="1"/>
    <col min="54" max="54" width="1.28515625" hidden="1" customWidth="1"/>
    <col min="55" max="55" width="2.5703125" hidden="1" customWidth="1"/>
    <col min="56" max="56" width="6.140625" hidden="1" customWidth="1"/>
    <col min="57" max="57" width="8.5703125" hidden="1" customWidth="1"/>
    <col min="58" max="58" width="3.7109375" hidden="1" customWidth="1"/>
    <col min="59" max="59" width="1.7109375" hidden="1" customWidth="1"/>
    <col min="60" max="60" width="1" customWidth="1"/>
    <col min="61" max="61" width="0.5703125" customWidth="1"/>
    <col min="62" max="62" width="0.28515625" customWidth="1"/>
    <col min="63" max="63" width="4.5703125" bestFit="1" customWidth="1"/>
  </cols>
  <sheetData>
    <row r="1" spans="1:66" ht="15" customHeight="1" thickBot="1" x14ac:dyDescent="0.35">
      <c r="A1" s="124" t="str">
        <f>IF(Language!G2="English","Select Language","Sélectionnez la langue")</f>
        <v>Sélectionnez la langue</v>
      </c>
      <c r="B1" s="125"/>
      <c r="C1" s="126"/>
      <c r="D1" s="127"/>
      <c r="E1" s="127"/>
      <c r="F1" s="128"/>
      <c r="G1" s="128"/>
      <c r="H1" s="129"/>
      <c r="I1" s="11"/>
      <c r="J1" s="130" t="str">
        <f>IF(Language!G2="English","Select Tariff","Sélectionnez tarif")</f>
        <v>Sélectionnez tarif</v>
      </c>
      <c r="K1" s="127"/>
      <c r="L1" s="127"/>
      <c r="M1" s="126"/>
      <c r="N1" s="126"/>
      <c r="O1" s="126"/>
      <c r="P1" s="131"/>
      <c r="AT1" s="11"/>
      <c r="BD1" s="61" t="s">
        <v>0</v>
      </c>
      <c r="BE1" s="62" t="s">
        <v>1</v>
      </c>
      <c r="BF1" s="63" t="s">
        <v>2</v>
      </c>
      <c r="BG1" s="63"/>
      <c r="BH1" s="13"/>
      <c r="BI1" s="13"/>
      <c r="BJ1" s="13"/>
      <c r="BK1" s="13"/>
      <c r="BL1" s="13"/>
      <c r="BM1" s="13"/>
      <c r="BN1" s="13"/>
    </row>
    <row r="2" spans="1:66" ht="18" customHeight="1" thickBot="1" x14ac:dyDescent="0.35">
      <c r="A2" s="109">
        <v>1</v>
      </c>
      <c r="B2" s="135" t="s">
        <v>15</v>
      </c>
      <c r="C2" s="136"/>
      <c r="D2" s="136"/>
      <c r="E2" s="137"/>
      <c r="F2" s="133"/>
      <c r="G2" s="80">
        <v>1</v>
      </c>
      <c r="I2" s="91"/>
      <c r="J2" s="138" t="str">
        <f>VLOOKUP(B4,Tariffs!A3:B3,2,FALSE)</f>
        <v>FORMULAIRE DE LICENSE DE MUSIQUE – CONCERTS DE MUSIQUE POPULAIRE (par concert)</v>
      </c>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40"/>
      <c r="AS2" s="13"/>
      <c r="AW2" s="42" t="s">
        <v>4</v>
      </c>
      <c r="AX2" s="61">
        <v>5</v>
      </c>
      <c r="AY2" s="64"/>
      <c r="AZ2" s="64"/>
      <c r="BA2" s="13"/>
      <c r="BB2" s="13"/>
      <c r="BC2" s="13"/>
      <c r="BD2" s="13"/>
      <c r="BE2" s="13"/>
      <c r="BF2" s="13"/>
      <c r="BG2" s="13"/>
    </row>
    <row r="3" spans="1:66" ht="9" customHeight="1" thickTop="1" x14ac:dyDescent="0.3">
      <c r="A3" s="12">
        <v>2</v>
      </c>
      <c r="D3" s="14"/>
      <c r="E3" s="14"/>
      <c r="F3" s="14"/>
      <c r="G3" s="14"/>
      <c r="I3" s="14"/>
      <c r="J3" s="14"/>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BD3" s="42"/>
      <c r="BE3" s="61"/>
      <c r="BF3" s="64"/>
      <c r="BG3" s="64"/>
      <c r="BH3" s="13"/>
      <c r="BI3" s="13"/>
      <c r="BJ3" s="13"/>
      <c r="BK3" s="13"/>
      <c r="BL3" s="13"/>
      <c r="BM3" s="13"/>
      <c r="BN3" s="13"/>
    </row>
    <row r="4" spans="1:66" ht="13.15" customHeight="1" x14ac:dyDescent="0.25">
      <c r="B4" s="75">
        <f>IF(B2="English", 1, 2)</f>
        <v>2</v>
      </c>
      <c r="C4" s="14"/>
      <c r="E4" s="14"/>
      <c r="G4" s="14"/>
      <c r="H4" s="14"/>
      <c r="I4" s="72" t="str">
        <f>'Selected Tariff info'!E8</f>
        <v>License par événement</v>
      </c>
      <c r="J4" s="14"/>
      <c r="K4" s="14"/>
      <c r="L4" s="14"/>
      <c r="M4" s="14"/>
      <c r="N4" s="72"/>
      <c r="O4" s="72"/>
      <c r="P4" s="72"/>
      <c r="Q4" s="72"/>
      <c r="R4" s="72"/>
      <c r="S4" s="72"/>
      <c r="T4" s="72"/>
      <c r="U4" s="72"/>
      <c r="V4" s="72"/>
      <c r="W4" s="72"/>
      <c r="X4" s="72"/>
      <c r="Y4" s="72"/>
      <c r="Z4" s="72"/>
      <c r="AA4" s="72"/>
      <c r="AB4" s="72"/>
      <c r="AC4" s="72"/>
      <c r="AD4" s="72"/>
      <c r="AE4" s="72"/>
      <c r="AF4" s="72"/>
      <c r="AG4" s="72"/>
      <c r="AH4" s="72"/>
      <c r="AI4" s="72"/>
      <c r="AJ4" s="73"/>
      <c r="AK4" s="73"/>
      <c r="AL4" s="73"/>
      <c r="AM4" s="73"/>
      <c r="AN4" s="73"/>
      <c r="AO4" s="73"/>
      <c r="AP4" s="73"/>
      <c r="AQ4" s="73"/>
      <c r="AR4" s="73"/>
      <c r="AS4" s="73"/>
      <c r="BE4" s="61"/>
      <c r="BF4" s="64"/>
      <c r="BG4" s="64"/>
      <c r="BH4" s="13"/>
      <c r="BI4" s="13"/>
      <c r="BJ4" s="13"/>
      <c r="BK4" s="13"/>
      <c r="BL4" s="13"/>
      <c r="BM4" s="13"/>
      <c r="BN4" s="13"/>
    </row>
    <row r="5" spans="1:66" s="16" customFormat="1" ht="39" customHeight="1" x14ac:dyDescent="0.3">
      <c r="A5" s="40"/>
      <c r="B5" s="228" t="str">
        <f>'Selected Tariff info'!C9</f>
        <v>• Cette licence de la SOCAN vous autorise à exécuter (jouer) en public des œuvres musicales dans le cadre de concerts de musique populaire par des artistes en personne (incluant des DJ en tête d’affiche) dans des salles de spectacle, théâtres et autres lieux de divertissement, incluant des événements en plein air et des prestations de lip-sync ou de mime, conformément aux dispositions légales au verso.</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E5" s="61">
        <v>5</v>
      </c>
      <c r="BF5" s="64"/>
      <c r="BG5" s="64"/>
      <c r="BH5" s="96"/>
      <c r="BI5" s="96"/>
      <c r="BJ5" s="96"/>
      <c r="BK5" s="96"/>
      <c r="BL5" s="96"/>
      <c r="BM5" s="96"/>
      <c r="BN5" s="96"/>
    </row>
    <row r="6" spans="1:66" s="16" customFormat="1" ht="13.5" customHeight="1" x14ac:dyDescent="0.3">
      <c r="A6" s="40"/>
      <c r="B6" s="228" t="str">
        <f>'Selected Tariff info'!C10</f>
        <v>• Les frais pour chaque concert sont de 3 % : (a) des recettes brutes provenant de la vente de billets (excluant les taxes) s’il y a des frais d’admission ; ou (b) des cachets versés aux chanteurs, musiciens, danseurs, chefs d’orchestre et tous les autres artistes s’il n’y a pas de frais d’admission, plus taxes. Des frais minimums par concert de 35 $ sont exigés. Les frais par concert de RÉ:SONNE sont de 15 $. Les licences de RÉ:SONNE ne couvrent pas l’utilisation de musique enregistrée dans le cadre des performances en direct.</v>
      </c>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E6" s="61">
        <v>13</v>
      </c>
      <c r="BF6" s="64"/>
      <c r="BG6" s="64"/>
      <c r="BH6" s="96"/>
      <c r="BI6" s="96"/>
      <c r="BJ6" s="96"/>
      <c r="BK6" s="96"/>
      <c r="BL6" s="96"/>
      <c r="BM6" s="96"/>
      <c r="BN6" s="96"/>
    </row>
    <row r="7" spans="1:66" s="16" customFormat="1" ht="40.9" customHeight="1" x14ac:dyDescent="0.3">
      <c r="A7" s="40"/>
      <c r="B7" s="228" t="str">
        <f>'Selected Tariff info'!C11</f>
        <v>• Vous devez soumettre à Entandem votre paiement et votre rapport au plus tard 30 jours après l’événement.</v>
      </c>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E7" s="61">
        <v>13</v>
      </c>
      <c r="BF7" s="64"/>
      <c r="BG7" s="64"/>
      <c r="BH7" s="96"/>
      <c r="BI7" s="96"/>
      <c r="BJ7" s="96"/>
      <c r="BK7" s="96"/>
      <c r="BL7" s="96"/>
      <c r="BM7" s="96"/>
      <c r="BN7" s="96"/>
    </row>
    <row r="8" spans="1:66" s="16" customFormat="1" ht="29.45" customHeight="1" x14ac:dyDescent="0.3">
      <c r="A8" s="40"/>
      <c r="B8" s="228" t="str">
        <f>'Selected Tariff info'!C12</f>
        <v>• Cette licence ne s’applique pas aux exécutions de musique couvertes par les tarifs 3A ou 22 de la SOCAN.</v>
      </c>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E8" s="61">
        <v>15</v>
      </c>
      <c r="BF8" s="64"/>
      <c r="BG8" s="64"/>
      <c r="BH8" s="96"/>
      <c r="BI8" s="96"/>
      <c r="BJ8" s="96"/>
      <c r="BK8" s="96"/>
      <c r="BL8" s="96"/>
      <c r="BM8" s="96"/>
      <c r="BN8" s="96"/>
    </row>
    <row r="9" spans="1:66" s="16" customFormat="1" ht="16.5" x14ac:dyDescent="0.3">
      <c r="A9" s="40"/>
      <c r="B9" s="229" t="str">
        <f>'Selected Tariff info'!C13</f>
        <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113"/>
      <c r="BE9" s="61">
        <v>5</v>
      </c>
      <c r="BF9" s="64"/>
      <c r="BG9" s="64"/>
      <c r="BH9" s="96"/>
      <c r="BI9" s="96"/>
      <c r="BJ9" s="96"/>
      <c r="BK9" s="96"/>
      <c r="BL9" s="96"/>
      <c r="BM9" s="96"/>
      <c r="BN9" s="96"/>
    </row>
    <row r="10" spans="1:66" ht="9.75" customHeight="1" x14ac:dyDescent="0.3">
      <c r="B10" s="16"/>
      <c r="AS10" s="93"/>
      <c r="BE10" s="61"/>
      <c r="BF10" s="64"/>
      <c r="BG10" s="64"/>
      <c r="BH10" s="13"/>
      <c r="BI10" s="13"/>
      <c r="BJ10" s="13"/>
      <c r="BK10" s="13"/>
      <c r="BL10" s="13"/>
      <c r="BM10" s="13"/>
      <c r="BN10" s="13"/>
    </row>
    <row r="11" spans="1:66" ht="14.1" customHeight="1" x14ac:dyDescent="0.25">
      <c r="C11" s="169" t="str">
        <f>IF(Language!G2="English","Tired of printing? Would you rather submit your music license report online? Now you can, with Entandem!","Vous en avez assez d’imprimer? Vous aimeriez soumettre votre formulaire de licence en ligne? Vous le pouvez avec Entandem!")</f>
        <v>Vous en avez assez d’imprimer? Vous aimeriez soumettre votre formulaire de licence en ligne? Vous le pouvez avec Entandem!</v>
      </c>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T11" s="17"/>
      <c r="AU11" s="17"/>
      <c r="AV11" s="17"/>
      <c r="AW11" s="17"/>
      <c r="AX11" s="17"/>
      <c r="AY11" s="17"/>
      <c r="AZ11" s="18"/>
      <c r="BA11" s="17"/>
      <c r="BB11" s="17"/>
      <c r="BC11" s="17"/>
      <c r="BE11" s="61">
        <v>13</v>
      </c>
      <c r="BF11" s="64"/>
      <c r="BG11" s="64"/>
      <c r="BH11" s="13"/>
      <c r="BI11" s="13"/>
      <c r="BJ11" s="13"/>
      <c r="BK11" s="13"/>
      <c r="BL11" s="13"/>
      <c r="BM11" s="13"/>
      <c r="BN11" s="13"/>
    </row>
    <row r="12" spans="1:66" ht="7.5" customHeight="1" x14ac:dyDescent="0.25">
      <c r="C12" s="17"/>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7"/>
      <c r="AU12" s="17"/>
      <c r="AV12" s="17"/>
      <c r="AW12" s="17"/>
      <c r="AX12" s="17"/>
      <c r="AY12" s="17"/>
      <c r="AZ12" s="18"/>
      <c r="BA12" s="17"/>
      <c r="BB12" s="17"/>
      <c r="BC12" s="17"/>
      <c r="BE12" s="61">
        <v>5</v>
      </c>
      <c r="BF12" s="64">
        <v>9.5</v>
      </c>
      <c r="BG12" s="64"/>
      <c r="BH12" s="13"/>
      <c r="BI12" s="13"/>
      <c r="BJ12" s="13"/>
      <c r="BK12" s="13"/>
      <c r="BL12" s="13"/>
      <c r="BM12" s="13"/>
      <c r="BN12" s="13"/>
    </row>
    <row r="13" spans="1:66" ht="14.1" customHeight="1" x14ac:dyDescent="0.3">
      <c r="A13" s="199" t="str">
        <f>IF(Language!G2="English","Licensee","Licencié")</f>
        <v>Licencié</v>
      </c>
      <c r="B13" s="16"/>
      <c r="C13" s="177" t="str">
        <f>LicenseeField1</f>
        <v>Numéro de compte</v>
      </c>
      <c r="D13" s="177"/>
      <c r="E13" s="177"/>
      <c r="F13" s="177"/>
      <c r="G13" s="177"/>
      <c r="H13" s="177"/>
      <c r="I13" s="177"/>
      <c r="J13" s="177"/>
      <c r="K13" s="176"/>
      <c r="L13" s="176"/>
      <c r="M13" s="176"/>
      <c r="N13" s="176"/>
      <c r="O13" s="176"/>
      <c r="P13" s="176"/>
      <c r="Q13" s="176"/>
      <c r="R13" s="176"/>
      <c r="S13" s="176"/>
      <c r="T13" s="176"/>
      <c r="U13" s="176"/>
      <c r="V13" s="176"/>
      <c r="W13" s="176"/>
      <c r="X13" s="176"/>
      <c r="Y13" s="176"/>
      <c r="Z13" s="1"/>
      <c r="AA13" s="1"/>
      <c r="AB13" s="1"/>
      <c r="AC13" s="1" t="str">
        <f>LicenseeField2</f>
        <v>(ou si vous n’êtes pas encore licencié, cliquez ici)</v>
      </c>
      <c r="AD13" s="1"/>
      <c r="AE13" s="1"/>
      <c r="AF13" s="108"/>
      <c r="AG13" s="1"/>
      <c r="AH13" s="1"/>
      <c r="AI13" s="1"/>
      <c r="AJ13" s="1"/>
      <c r="AK13" s="1"/>
      <c r="AL13" s="1"/>
      <c r="AM13" s="1"/>
      <c r="AN13" s="1"/>
      <c r="AO13" s="1"/>
      <c r="AP13" s="1"/>
      <c r="AQ13" s="2"/>
      <c r="AR13" s="2"/>
      <c r="AS13" s="2"/>
      <c r="AT13" s="2"/>
      <c r="AU13" s="2"/>
      <c r="AV13" s="2"/>
      <c r="AW13" s="2"/>
      <c r="AX13" s="2"/>
      <c r="AY13" s="2"/>
      <c r="AZ13" s="19"/>
      <c r="BA13" s="2"/>
      <c r="BB13" s="2"/>
      <c r="BC13" s="2"/>
      <c r="BD13" s="41"/>
      <c r="BE13" s="65"/>
      <c r="BF13" s="13"/>
      <c r="BG13" s="13"/>
      <c r="BH13" s="13"/>
      <c r="BI13" s="13"/>
      <c r="BJ13" s="13"/>
      <c r="BK13" s="13"/>
      <c r="BL13" s="13"/>
      <c r="BM13" s="13"/>
      <c r="BN13" s="13"/>
    </row>
    <row r="14" spans="1:66" ht="6.75" customHeight="1" x14ac:dyDescent="0.3">
      <c r="A14" s="199"/>
      <c r="B14" s="16"/>
      <c r="C14" s="108"/>
      <c r="D14" s="108"/>
      <c r="E14" s="108"/>
      <c r="F14" s="108"/>
      <c r="G14" s="108"/>
      <c r="H14" s="108"/>
      <c r="I14" s="108"/>
      <c r="J14" s="108"/>
      <c r="K14" s="1"/>
      <c r="L14" s="1"/>
      <c r="M14" s="1"/>
      <c r="N14" s="1"/>
      <c r="O14" s="1"/>
      <c r="P14" s="1"/>
      <c r="Q14" s="1"/>
      <c r="R14" s="1"/>
      <c r="S14" s="1"/>
      <c r="T14" s="1"/>
      <c r="U14" s="1"/>
      <c r="V14" s="1"/>
      <c r="X14" s="45"/>
      <c r="Y14" s="45"/>
      <c r="AN14" s="1"/>
      <c r="AO14" s="1"/>
      <c r="AP14" s="1"/>
      <c r="AQ14" s="2"/>
      <c r="AR14" s="2"/>
      <c r="AS14" s="2"/>
      <c r="AT14" s="2"/>
      <c r="AU14" s="2"/>
      <c r="AV14" s="2"/>
      <c r="AW14" s="2"/>
      <c r="AX14" s="2"/>
      <c r="AY14" s="2"/>
      <c r="AZ14" s="19"/>
      <c r="BA14" s="2"/>
      <c r="BB14" s="2"/>
      <c r="BC14" s="2"/>
      <c r="BD14" s="13"/>
      <c r="BE14" s="13"/>
      <c r="BF14" s="13"/>
      <c r="BG14" s="13"/>
      <c r="BH14" s="13"/>
      <c r="BI14" s="13"/>
      <c r="BJ14" s="13"/>
      <c r="BK14" s="13"/>
      <c r="BL14" s="13"/>
      <c r="BM14" s="13"/>
      <c r="BN14" s="13"/>
    </row>
    <row r="15" spans="1:66" ht="14.1" customHeight="1" x14ac:dyDescent="0.3">
      <c r="A15" s="199"/>
      <c r="B15" s="16"/>
      <c r="C15" s="177" t="str">
        <f>'Licensee details section'!B6</f>
        <v>Nom de l’entreprise</v>
      </c>
      <c r="D15" s="177"/>
      <c r="E15" s="177"/>
      <c r="F15" s="177"/>
      <c r="G15" s="177"/>
      <c r="H15" s="177"/>
      <c r="I15" s="177"/>
      <c r="J15" s="177"/>
      <c r="K15" s="200"/>
      <c r="L15" s="200"/>
      <c r="M15" s="200"/>
      <c r="N15" s="200"/>
      <c r="O15" s="200"/>
      <c r="P15" s="200"/>
      <c r="Q15" s="200"/>
      <c r="R15" s="200"/>
      <c r="S15" s="200"/>
      <c r="T15" s="200"/>
      <c r="U15" s="200"/>
      <c r="V15" s="200"/>
      <c r="W15" s="200"/>
      <c r="X15" s="200"/>
      <c r="Y15" s="200"/>
      <c r="Z15" s="178" t="str">
        <f>'Licensee details section'!B7</f>
        <v>Nom légal de l’organisation ou nom du propriétaire</v>
      </c>
      <c r="AA15" s="178"/>
      <c r="AB15" s="178"/>
      <c r="AC15" s="178"/>
      <c r="AD15" s="178"/>
      <c r="AE15" s="178"/>
      <c r="AF15" s="178"/>
      <c r="AG15" s="178"/>
      <c r="AH15" s="178"/>
      <c r="AI15" s="178"/>
      <c r="AJ15" s="178"/>
      <c r="AK15" s="178"/>
      <c r="AL15" s="178"/>
      <c r="AM15" s="178"/>
      <c r="AN15" s="176"/>
      <c r="AO15" s="176"/>
      <c r="AP15" s="176"/>
      <c r="AQ15" s="176"/>
      <c r="AR15" s="176"/>
      <c r="AS15" s="176"/>
      <c r="AT15" s="176"/>
      <c r="AU15" s="176"/>
      <c r="AV15" s="176"/>
      <c r="AW15" s="176"/>
      <c r="AX15" s="176"/>
      <c r="AY15" s="176"/>
      <c r="AZ15" s="176"/>
      <c r="BA15" s="176"/>
      <c r="BB15" s="176"/>
      <c r="BC15" s="176"/>
      <c r="BD15" s="13"/>
      <c r="BE15" s="13"/>
      <c r="BF15" s="13"/>
      <c r="BG15" s="13"/>
      <c r="BH15" s="13"/>
      <c r="BI15" s="13"/>
      <c r="BJ15" s="13"/>
      <c r="BK15" s="13"/>
      <c r="BL15" s="13"/>
      <c r="BM15" s="13"/>
      <c r="BN15" s="13"/>
    </row>
    <row r="16" spans="1:66" ht="6.95" customHeight="1" x14ac:dyDescent="0.3">
      <c r="A16" s="199"/>
      <c r="B16" s="16"/>
      <c r="C16" s="46"/>
      <c r="D16" s="46"/>
      <c r="E16" s="46"/>
      <c r="F16" s="46"/>
      <c r="G16" s="46"/>
      <c r="H16" s="46"/>
      <c r="I16" s="46"/>
      <c r="J16" s="46"/>
      <c r="Z16" s="1"/>
      <c r="AA16" s="1"/>
      <c r="AB16" s="1"/>
      <c r="AC16" s="1"/>
      <c r="AD16" s="1"/>
      <c r="AE16" s="1"/>
      <c r="AF16" s="1"/>
      <c r="AG16" s="1"/>
      <c r="AH16" s="1"/>
      <c r="AI16" s="1"/>
      <c r="AJ16" s="1"/>
      <c r="AK16" s="1"/>
      <c r="AL16" s="1"/>
      <c r="AM16" s="1"/>
      <c r="AN16" s="1"/>
      <c r="AO16" s="1"/>
      <c r="AP16" s="1"/>
      <c r="AQ16" s="2"/>
      <c r="AR16" s="2"/>
      <c r="AS16" s="2"/>
      <c r="AT16" s="2"/>
      <c r="AU16" s="2"/>
      <c r="AV16" s="2"/>
      <c r="AW16" s="2"/>
      <c r="AX16" s="2"/>
      <c r="AY16" s="2"/>
      <c r="AZ16" s="19"/>
      <c r="BA16" s="2"/>
      <c r="BB16" s="2"/>
      <c r="BC16" s="2"/>
      <c r="BD16" s="13"/>
      <c r="BE16" s="13"/>
      <c r="BF16" s="13"/>
      <c r="BG16" s="13"/>
      <c r="BH16" s="13"/>
      <c r="BI16" s="13"/>
      <c r="BJ16" s="13"/>
      <c r="BK16" s="13"/>
      <c r="BL16" s="13"/>
      <c r="BM16" s="13"/>
      <c r="BN16" s="13"/>
    </row>
    <row r="17" spans="1:66" ht="14.1" customHeight="1" x14ac:dyDescent="0.3">
      <c r="A17" s="199"/>
      <c r="B17" s="16"/>
      <c r="C17" s="177" t="str">
        <f>'Licensee details section'!B8</f>
        <v>Personne contact</v>
      </c>
      <c r="D17" s="177"/>
      <c r="E17" s="177"/>
      <c r="F17" s="177"/>
      <c r="G17" s="177"/>
      <c r="H17" s="177"/>
      <c r="I17" s="177"/>
      <c r="J17" s="177"/>
      <c r="K17" s="200"/>
      <c r="L17" s="200"/>
      <c r="M17" s="200"/>
      <c r="N17" s="200"/>
      <c r="O17" s="200"/>
      <c r="P17" s="200"/>
      <c r="Q17" s="200"/>
      <c r="R17" s="200"/>
      <c r="S17" s="200"/>
      <c r="T17" s="200"/>
      <c r="U17" s="200"/>
      <c r="W17" s="1" t="str">
        <f>'Licensee details section'!B9</f>
        <v>Titre</v>
      </c>
      <c r="Y17" s="176"/>
      <c r="Z17" s="176"/>
      <c r="AA17" s="176"/>
      <c r="AB17" s="176"/>
      <c r="AC17" s="176"/>
      <c r="AD17" s="176"/>
      <c r="AE17" s="178" t="str">
        <f>'Licensee details section'!B10</f>
        <v>Numéro de téléphone</v>
      </c>
      <c r="AF17" s="178"/>
      <c r="AG17" s="178"/>
      <c r="AH17" s="178"/>
      <c r="AI17" s="178"/>
      <c r="AJ17" s="178"/>
      <c r="AK17" s="200"/>
      <c r="AL17" s="200"/>
      <c r="AM17" s="200"/>
      <c r="AN17" s="200"/>
      <c r="AO17" s="200"/>
      <c r="AP17" s="200"/>
      <c r="AQ17" s="142" t="str">
        <f>'Licensee details section'!B11</f>
        <v>Télécopieur</v>
      </c>
      <c r="AR17" s="142"/>
      <c r="AS17" s="142"/>
      <c r="AT17" s="142"/>
      <c r="AU17" s="66"/>
      <c r="AV17" s="203"/>
      <c r="AW17" s="203"/>
      <c r="AX17" s="203"/>
      <c r="AY17" s="203"/>
      <c r="AZ17" s="203"/>
      <c r="BA17" s="203"/>
      <c r="BB17" s="203"/>
      <c r="BC17" s="203"/>
      <c r="BD17" s="13"/>
      <c r="BE17" s="13"/>
      <c r="BF17" s="13"/>
      <c r="BG17" s="13"/>
      <c r="BH17" s="13"/>
      <c r="BI17" s="13"/>
      <c r="BJ17" s="13"/>
      <c r="BK17" s="13"/>
      <c r="BL17" s="13"/>
      <c r="BM17" s="13"/>
      <c r="BN17" s="13"/>
    </row>
    <row r="18" spans="1:66" ht="6.95" customHeight="1" x14ac:dyDescent="0.3">
      <c r="A18" s="199"/>
      <c r="B18" s="16"/>
      <c r="C18" s="2"/>
      <c r="D18" s="2"/>
      <c r="E18" s="2"/>
      <c r="F18" s="2"/>
      <c r="G18" s="2"/>
      <c r="H18" s="2"/>
      <c r="I18" s="2"/>
      <c r="J18" s="2"/>
      <c r="X18" s="1"/>
      <c r="AQ18" s="2"/>
      <c r="AR18" s="2"/>
      <c r="AS18" s="2"/>
      <c r="AT18" s="2"/>
      <c r="AU18" s="2"/>
      <c r="AV18" s="2"/>
      <c r="AW18" s="2"/>
      <c r="AX18" s="2"/>
      <c r="AY18" s="2"/>
      <c r="AZ18" s="19"/>
      <c r="BA18" s="2"/>
      <c r="BB18" s="2"/>
      <c r="BC18" s="2"/>
      <c r="BD18" s="13"/>
      <c r="BF18" s="13"/>
      <c r="BG18" s="13"/>
      <c r="BH18" s="13"/>
      <c r="BI18" s="13"/>
      <c r="BJ18" s="13"/>
      <c r="BK18" s="13"/>
      <c r="BL18" s="13"/>
      <c r="BM18" s="13"/>
      <c r="BN18" s="13"/>
    </row>
    <row r="19" spans="1:66" ht="13.5" customHeight="1" x14ac:dyDescent="0.3">
      <c r="A19" s="199"/>
      <c r="B19" s="16"/>
      <c r="C19" s="201" t="str">
        <f>'Licensee details section'!B12</f>
        <v>Courriel</v>
      </c>
      <c r="D19" s="201"/>
      <c r="E19" s="201"/>
      <c r="F19" s="202"/>
      <c r="G19" s="202"/>
      <c r="H19" s="202"/>
      <c r="I19" s="202"/>
      <c r="J19" s="202"/>
      <c r="K19" s="202"/>
      <c r="L19" s="202"/>
      <c r="M19" s="202"/>
      <c r="N19" s="202"/>
      <c r="O19" s="202"/>
      <c r="P19" s="178" t="str">
        <f>'Licensee details section'!B13</f>
        <v>Adresse civique</v>
      </c>
      <c r="Q19" s="178"/>
      <c r="R19" s="178"/>
      <c r="S19" s="178"/>
      <c r="T19" s="200"/>
      <c r="U19" s="200"/>
      <c r="V19" s="200"/>
      <c r="W19" s="200"/>
      <c r="X19" s="200"/>
      <c r="Y19" s="200"/>
      <c r="Z19" s="200"/>
      <c r="AA19" s="200"/>
      <c r="AB19" s="200"/>
      <c r="AC19" s="200"/>
      <c r="AD19" s="200"/>
      <c r="AE19" s="200"/>
      <c r="AF19" s="1" t="str">
        <f>'Licensee details section'!B14</f>
        <v>Ville</v>
      </c>
      <c r="AG19" s="200"/>
      <c r="AH19" s="200"/>
      <c r="AI19" s="200"/>
      <c r="AJ19" s="200"/>
      <c r="AK19" s="200"/>
      <c r="AM19" s="1" t="str">
        <f>'Licensee details section'!B15</f>
        <v>Province</v>
      </c>
      <c r="AN19" s="1"/>
      <c r="AO19" s="200"/>
      <c r="AP19" s="200"/>
      <c r="AQ19" s="142" t="str">
        <f>'Licensee details section'!B16</f>
        <v>Code postal</v>
      </c>
      <c r="AR19" s="142"/>
      <c r="AS19" s="142"/>
      <c r="AT19" s="142"/>
      <c r="AU19" s="1"/>
      <c r="AV19" s="203"/>
      <c r="AW19" s="203"/>
      <c r="AX19" s="203"/>
      <c r="AY19" s="203"/>
      <c r="AZ19" s="203"/>
      <c r="BA19" s="203"/>
      <c r="BB19" s="203"/>
      <c r="BC19" s="203"/>
      <c r="BE19" s="13"/>
      <c r="BF19" s="13"/>
      <c r="BG19" s="13"/>
      <c r="BH19" s="13"/>
      <c r="BI19" s="13"/>
      <c r="BJ19" s="13"/>
      <c r="BK19" s="13"/>
      <c r="BL19" s="13"/>
      <c r="BM19" s="13"/>
      <c r="BN19" s="13"/>
    </row>
    <row r="20" spans="1:66" ht="6.95" customHeight="1" x14ac:dyDescent="0.3">
      <c r="A20" s="199"/>
      <c r="B20" s="16"/>
      <c r="C20" s="2"/>
      <c r="D20" s="1"/>
      <c r="E20" s="47" t="s">
        <v>6</v>
      </c>
      <c r="F20" s="1"/>
      <c r="G20" s="2"/>
      <c r="H20" s="1"/>
      <c r="I20" s="2"/>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R20" s="2"/>
      <c r="AT20" s="2"/>
      <c r="AU20" s="2"/>
      <c r="AV20" s="2"/>
      <c r="AX20" s="2"/>
      <c r="AY20" s="2"/>
      <c r="AZ20" s="19"/>
      <c r="BA20" s="2"/>
      <c r="BB20" s="2"/>
      <c r="BC20" s="2"/>
      <c r="BD20" s="13"/>
      <c r="BE20" s="13"/>
      <c r="BF20" s="13"/>
      <c r="BG20" s="13"/>
      <c r="BH20" s="13"/>
      <c r="BI20" s="13"/>
      <c r="BJ20" s="13"/>
      <c r="BK20" s="13"/>
      <c r="BL20" s="13"/>
      <c r="BM20" s="13"/>
      <c r="BN20" s="13"/>
    </row>
    <row r="21" spans="1:66" ht="14.1" customHeight="1" x14ac:dyDescent="0.3">
      <c r="A21" s="199"/>
      <c r="B21" s="16"/>
      <c r="C21" s="1" t="str">
        <f>'Licensee details section'!B17</f>
        <v>Adresse postale</v>
      </c>
      <c r="D21" s="1"/>
      <c r="E21" s="1"/>
      <c r="F21" s="1"/>
      <c r="G21" s="1"/>
      <c r="H21" s="3" t="b">
        <v>0</v>
      </c>
      <c r="I21" s="201" t="str">
        <f>'Licensee details section'!B18</f>
        <v>(cliquez ici si identique à celle ci-dessus)</v>
      </c>
      <c r="J21" s="201"/>
      <c r="K21" s="201"/>
      <c r="L21" s="201"/>
      <c r="M21" s="201"/>
      <c r="N21" s="201"/>
      <c r="O21" s="201"/>
      <c r="P21" s="201"/>
      <c r="Q21" s="201"/>
      <c r="R21" s="201"/>
      <c r="S21" s="201"/>
      <c r="T21" s="176"/>
      <c r="U21" s="176"/>
      <c r="V21" s="176"/>
      <c r="W21" s="176"/>
      <c r="X21" s="176"/>
      <c r="Y21" s="176"/>
      <c r="Z21" s="176"/>
      <c r="AA21" s="176"/>
      <c r="AB21" s="176"/>
      <c r="AC21" s="176"/>
      <c r="AD21" s="176"/>
      <c r="AE21" s="176"/>
      <c r="AF21" s="176"/>
      <c r="AG21" s="176"/>
      <c r="AH21" s="176"/>
      <c r="AI21" s="176"/>
      <c r="AJ21" s="1" t="str">
        <f>'Licensee details section'!B19</f>
        <v>Numéro d’exemption de taxe (s’il y a lieu)</v>
      </c>
      <c r="AK21" s="1"/>
      <c r="AL21" s="1"/>
      <c r="AM21" s="1"/>
      <c r="AN21" s="2"/>
      <c r="AO21" s="1"/>
      <c r="AP21" s="1"/>
      <c r="AQ21" s="2"/>
      <c r="AR21" s="2"/>
      <c r="AS21" s="2"/>
      <c r="AT21" s="200"/>
      <c r="AU21" s="200"/>
      <c r="AV21" s="200"/>
      <c r="AW21" s="200"/>
      <c r="AX21" s="200"/>
      <c r="AY21" s="200"/>
      <c r="AZ21" s="200"/>
      <c r="BA21" s="200"/>
      <c r="BB21" s="200"/>
      <c r="BC21" s="200"/>
      <c r="BD21" s="48"/>
      <c r="BE21" s="13"/>
      <c r="BF21" s="13"/>
      <c r="BG21" s="13"/>
      <c r="BH21" s="13"/>
      <c r="BI21" s="13"/>
      <c r="BJ21" s="13"/>
      <c r="BK21" s="13"/>
      <c r="BL21" s="13"/>
      <c r="BM21" s="13"/>
      <c r="BN21" s="13"/>
    </row>
    <row r="22" spans="1:66" ht="18" customHeight="1" x14ac:dyDescent="0.3">
      <c r="B22" s="16"/>
      <c r="C22" s="1"/>
      <c r="E22" s="1"/>
      <c r="F22" s="1"/>
      <c r="G22" s="1"/>
      <c r="H22" s="78"/>
      <c r="I22" s="123" t="str">
        <f>'Licensee details section'!B23</f>
        <v>Êtes-vous membre (ou membre affilié) de CAPACOA, PACT ou Rideau?</v>
      </c>
      <c r="J22" s="1"/>
      <c r="K22" s="1"/>
      <c r="L22" s="1"/>
      <c r="M22" s="1"/>
      <c r="N22" s="1"/>
      <c r="O22" s="1"/>
      <c r="P22" s="1"/>
      <c r="R22" s="1"/>
      <c r="S22" s="1"/>
      <c r="T22" s="1"/>
      <c r="U22" s="1"/>
      <c r="V22" s="1"/>
      <c r="W22" s="1"/>
      <c r="X22" s="1"/>
      <c r="Y22" s="1"/>
      <c r="Z22" s="1"/>
      <c r="AA22" s="1"/>
      <c r="AB22" s="1"/>
      <c r="AC22" s="1"/>
      <c r="AD22" s="1"/>
      <c r="AE22" s="1"/>
      <c r="AF22" s="1"/>
      <c r="AG22" s="1"/>
      <c r="AH22" s="2"/>
      <c r="AI22" s="1"/>
      <c r="AJ22" s="1"/>
      <c r="AK22" s="1"/>
      <c r="AL22" s="1"/>
      <c r="AM22" s="1"/>
      <c r="AN22" s="2"/>
      <c r="AO22" s="1"/>
      <c r="AP22" s="1"/>
      <c r="AQ22" s="2"/>
      <c r="AR22" s="2"/>
      <c r="AS22" s="2"/>
      <c r="AT22" s="2"/>
      <c r="AU22" s="2"/>
      <c r="AV22" s="2"/>
      <c r="AW22" s="2"/>
      <c r="AX22" s="2"/>
      <c r="AY22" s="2"/>
      <c r="AZ22" s="19"/>
      <c r="BA22" s="2"/>
      <c r="BB22" s="2"/>
      <c r="BC22" s="2"/>
      <c r="BD22" s="13"/>
      <c r="BE22" s="13"/>
      <c r="BF22" s="13"/>
      <c r="BG22" s="13"/>
      <c r="BH22" s="13"/>
      <c r="BI22" s="13"/>
      <c r="BJ22" s="13"/>
      <c r="BK22" s="13"/>
      <c r="BL22" s="13"/>
      <c r="BM22" s="13"/>
      <c r="BN22" s="13"/>
    </row>
    <row r="23" spans="1:66" ht="12" customHeight="1" x14ac:dyDescent="0.3">
      <c r="B23" s="16"/>
      <c r="C23" s="1"/>
      <c r="D23" s="204" t="str">
        <f>IF('Licensee details section'!B26=TRUE, 'Licensee details section'!B24, "")</f>
        <v/>
      </c>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
      <c r="AX23" s="2"/>
      <c r="AY23" s="2"/>
      <c r="AZ23" s="19"/>
      <c r="BA23" s="2"/>
      <c r="BB23" s="2"/>
      <c r="BC23" s="2"/>
      <c r="BD23" s="13"/>
      <c r="BE23" s="13"/>
      <c r="BF23" s="13"/>
      <c r="BG23" s="13"/>
      <c r="BH23" s="13"/>
      <c r="BI23" s="13"/>
      <c r="BJ23" s="13"/>
      <c r="BK23" s="13"/>
      <c r="BL23" s="13"/>
      <c r="BM23" s="13"/>
      <c r="BN23" s="13"/>
    </row>
    <row r="24" spans="1:66" ht="14.45" hidden="1" customHeight="1" x14ac:dyDescent="0.3">
      <c r="B24" s="16"/>
      <c r="C24" s="1"/>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
      <c r="AX24" s="2"/>
      <c r="AY24" s="2"/>
      <c r="AZ24" s="19"/>
      <c r="BA24" s="2"/>
      <c r="BB24" s="2"/>
      <c r="BC24" s="2"/>
      <c r="BD24" s="13"/>
      <c r="BE24" s="13"/>
      <c r="BF24" s="13"/>
      <c r="BG24" s="13"/>
      <c r="BH24" s="13"/>
      <c r="BI24" s="13"/>
      <c r="BJ24" s="13"/>
      <c r="BK24" s="13"/>
      <c r="BL24" s="13"/>
      <c r="BM24" s="13"/>
      <c r="BN24" s="13"/>
    </row>
    <row r="25" spans="1:66" ht="17.45" customHeight="1" x14ac:dyDescent="0.3">
      <c r="A25" s="235" t="str">
        <f>IF(Language!G2="English","Licence fee","Redevance")</f>
        <v>Redevance</v>
      </c>
      <c r="B25" s="16"/>
      <c r="C25" s="50" t="str">
        <f>IF(Language!G2="English","Total License Fee","Total de droits de diffusion")</f>
        <v>Total de droits de diffusion</v>
      </c>
      <c r="D25" s="21"/>
      <c r="E25" s="21"/>
      <c r="F25" s="21"/>
      <c r="G25" s="21"/>
      <c r="H25" s="21"/>
      <c r="I25" s="21"/>
      <c r="J25" s="21"/>
      <c r="K25" s="1"/>
      <c r="L25" s="1"/>
      <c r="M25" s="1"/>
      <c r="N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90"/>
      <c r="BA25" s="1"/>
      <c r="BB25" s="1"/>
      <c r="BC25" s="192" t="str">
        <f>IF(Language!D2="English"," (GST/HST N⁰ R101077931  QST N⁰ 1010390466)","  (TPS/TVH N⁰ R101077931  TVQ N⁰ 1010390466)")</f>
        <v xml:space="preserve">  (TPS/TVH N⁰ R101077931  TVQ N⁰ 1010390466)</v>
      </c>
      <c r="BD25" s="13"/>
      <c r="BE25" s="13"/>
      <c r="BF25" s="13"/>
      <c r="BG25" s="13"/>
      <c r="BH25" s="13"/>
      <c r="BI25" s="13"/>
      <c r="BJ25" s="13"/>
      <c r="BK25" s="13"/>
      <c r="BL25" s="13"/>
      <c r="BM25" s="13"/>
      <c r="BN25" s="13"/>
    </row>
    <row r="26" spans="1:66" ht="6.75" hidden="1" customHeight="1" x14ac:dyDescent="0.3">
      <c r="A26" s="235"/>
      <c r="B26" s="16"/>
      <c r="C26" s="20"/>
      <c r="D26" s="21"/>
      <c r="E26" s="21"/>
      <c r="F26" s="21"/>
      <c r="G26" s="21"/>
      <c r="H26" s="21"/>
      <c r="I26" s="21"/>
      <c r="J26" s="21"/>
      <c r="K26" s="1"/>
      <c r="L26" s="1"/>
      <c r="M26" s="1"/>
      <c r="N26" s="1"/>
      <c r="O26" s="1"/>
      <c r="P26" s="1"/>
      <c r="Q26" s="1"/>
      <c r="R26" s="1"/>
      <c r="S26" s="1"/>
      <c r="T26" s="1"/>
      <c r="U26" s="1"/>
      <c r="V26" s="1"/>
      <c r="W26" s="1"/>
      <c r="X26" s="1"/>
      <c r="Y26" s="1"/>
      <c r="Z26" s="1"/>
      <c r="AA26" s="1"/>
      <c r="AB26" s="1"/>
      <c r="AF26" s="1"/>
      <c r="AG26" s="1"/>
      <c r="AH26" s="1"/>
      <c r="AI26" s="1"/>
      <c r="AJ26" s="1"/>
      <c r="AK26" s="1"/>
      <c r="AL26" s="1"/>
      <c r="AM26" s="1"/>
      <c r="AN26" s="1"/>
      <c r="AO26" s="1"/>
      <c r="AP26" s="1"/>
      <c r="AQ26" s="2"/>
      <c r="AR26" s="2"/>
      <c r="AS26" s="2"/>
      <c r="AT26" s="2"/>
      <c r="AU26" s="2"/>
      <c r="AV26" s="2"/>
      <c r="AW26" s="2"/>
      <c r="AX26" s="2"/>
      <c r="AZ26" s="65"/>
      <c r="BA26" s="67">
        <v>12</v>
      </c>
      <c r="BB26" s="67"/>
      <c r="BC26" s="192"/>
      <c r="BD26" s="13"/>
      <c r="BE26" s="13"/>
      <c r="BF26" s="13"/>
      <c r="BG26" s="13"/>
      <c r="BH26" s="13"/>
      <c r="BI26" s="13"/>
      <c r="BJ26" s="13"/>
      <c r="BK26" s="13"/>
      <c r="BL26" s="13"/>
      <c r="BM26" s="13"/>
      <c r="BN26" s="13"/>
    </row>
    <row r="27" spans="1:66" ht="14.1" customHeight="1" x14ac:dyDescent="0.25">
      <c r="A27" s="235"/>
      <c r="B27" s="1"/>
      <c r="C27" s="185" t="str">
        <f>IF(Language!G2="English","Year (YYYY)","Année (YYYY)")</f>
        <v>Année (YYYY)</v>
      </c>
      <c r="D27" s="185"/>
      <c r="E27" s="185"/>
      <c r="F27" s="185"/>
      <c r="G27" s="185"/>
      <c r="H27" s="185"/>
      <c r="I27" s="185"/>
      <c r="J27" s="185"/>
      <c r="K27" s="186" t="str">
        <f>IF(Language!G2="English","Q1(Jan to Mar)","T1(janv à mars)")</f>
        <v>T1(janv à mars)</v>
      </c>
      <c r="L27" s="185"/>
      <c r="M27" s="185"/>
      <c r="N27" s="185"/>
      <c r="O27" s="186" t="str">
        <f>IF(Language!G2="English","Q2(Apr to Jun)","T2(avril à juin)")</f>
        <v>T2(avril à juin)</v>
      </c>
      <c r="P27" s="185"/>
      <c r="Q27" s="185"/>
      <c r="R27" s="185"/>
      <c r="S27" s="186" t="str">
        <f>IF(Language!G2="English","Q3(Jul to Sep)","T3(juil à sept)")</f>
        <v>T3(juil à sept)</v>
      </c>
      <c r="T27" s="185"/>
      <c r="U27" s="185"/>
      <c r="V27" s="185"/>
      <c r="W27" s="185"/>
      <c r="X27" s="186" t="str">
        <f>IF(Language!G2="English","Q4(Oct to Dec)","T4(oct à déc)")</f>
        <v>T4(oct à déc)</v>
      </c>
      <c r="Y27" s="185"/>
      <c r="Z27" s="185"/>
      <c r="AA27" s="185"/>
      <c r="AB27" s="185"/>
      <c r="AE27" s="208" t="str">
        <f>IF(Language!G2="English","Total License fee","Total des droits de licence")</f>
        <v>Total des droits de licence</v>
      </c>
      <c r="AF27" s="209"/>
      <c r="AG27" s="209"/>
      <c r="AH27" s="209"/>
      <c r="AI27" s="209"/>
      <c r="AJ27" s="209"/>
      <c r="AK27" s="209"/>
      <c r="AL27" s="210"/>
      <c r="AM27" s="179" t="str">
        <f>IF(Language!G2="English","GST/HST","TPS/TVH")</f>
        <v>TPS/TVH</v>
      </c>
      <c r="AN27" s="180"/>
      <c r="AO27" s="181"/>
      <c r="AP27" s="179" t="str">
        <f>IF(Language!G2="English","QST","TVQ")</f>
        <v>TVQ</v>
      </c>
      <c r="AQ27" s="180"/>
      <c r="AR27" s="180"/>
      <c r="AS27" s="180"/>
      <c r="AT27" s="181"/>
      <c r="AU27" s="118"/>
      <c r="AV27" s="117" t="s">
        <v>7</v>
      </c>
      <c r="AW27" s="193" t="str">
        <f>IF(Language!G2="English","Total","Total à payer")</f>
        <v>Total à payer</v>
      </c>
      <c r="AX27" s="194"/>
      <c r="AY27" s="194"/>
      <c r="AZ27" s="195"/>
      <c r="BA27" s="82"/>
      <c r="BB27" s="85"/>
      <c r="BC27" s="192"/>
      <c r="BD27" s="13"/>
      <c r="BE27" s="13"/>
      <c r="BF27" s="13"/>
      <c r="BG27" s="13"/>
      <c r="BH27" s="13"/>
      <c r="BI27" s="13"/>
      <c r="BJ27" s="13"/>
      <c r="BK27" s="13"/>
      <c r="BL27" s="13"/>
      <c r="BM27" s="13"/>
      <c r="BN27" s="13"/>
    </row>
    <row r="28" spans="1:66" ht="14.1" customHeight="1" x14ac:dyDescent="0.25">
      <c r="A28" s="235"/>
      <c r="B28" s="1"/>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E28" s="211" t="str">
        <f>IF(Language!G2="English","(see page 2 for calculation)","(voir le calcul à la page 2)")</f>
        <v>(voir le calcul à la page 2)</v>
      </c>
      <c r="AF28" s="212"/>
      <c r="AG28" s="212"/>
      <c r="AH28" s="212"/>
      <c r="AI28" s="212"/>
      <c r="AJ28" s="212"/>
      <c r="AK28" s="212"/>
      <c r="AL28" s="213"/>
      <c r="AM28" s="182"/>
      <c r="AN28" s="183"/>
      <c r="AO28" s="184"/>
      <c r="AP28" s="182"/>
      <c r="AQ28" s="183"/>
      <c r="AR28" s="183"/>
      <c r="AS28" s="183"/>
      <c r="AT28" s="184"/>
      <c r="AU28" s="119"/>
      <c r="AV28" s="120"/>
      <c r="AW28" s="196"/>
      <c r="AX28" s="197"/>
      <c r="AY28" s="197"/>
      <c r="AZ28" s="198"/>
      <c r="BA28" s="83"/>
      <c r="BB28" s="85"/>
      <c r="BC28" s="192"/>
      <c r="BD28" s="13"/>
      <c r="BE28" s="13"/>
      <c r="BF28" s="13"/>
      <c r="BG28" s="13"/>
      <c r="BH28" s="13"/>
      <c r="BI28" s="13"/>
      <c r="BJ28" s="13"/>
      <c r="BK28" s="13"/>
      <c r="BL28" s="13"/>
      <c r="BM28" s="13"/>
      <c r="BN28" s="13"/>
    </row>
    <row r="29" spans="1:66" ht="21.95" customHeight="1" x14ac:dyDescent="0.3">
      <c r="A29" s="235"/>
      <c r="B29" s="16"/>
      <c r="C29" s="149"/>
      <c r="D29" s="149"/>
      <c r="E29" s="149"/>
      <c r="F29" s="149"/>
      <c r="G29" s="149"/>
      <c r="H29" s="149"/>
      <c r="I29" s="149"/>
      <c r="J29" s="149"/>
      <c r="K29" s="150"/>
      <c r="L29" s="150"/>
      <c r="M29" s="150"/>
      <c r="N29" s="150"/>
      <c r="O29" s="150"/>
      <c r="P29" s="150"/>
      <c r="Q29" s="150"/>
      <c r="R29" s="150"/>
      <c r="S29" s="151"/>
      <c r="T29" s="149"/>
      <c r="U29" s="149"/>
      <c r="V29" s="149"/>
      <c r="W29" s="149"/>
      <c r="X29" s="151"/>
      <c r="Y29" s="149"/>
      <c r="Z29" s="149"/>
      <c r="AA29" s="149"/>
      <c r="AB29" s="149"/>
      <c r="AE29" s="220">
        <f>AW49</f>
        <v>0</v>
      </c>
      <c r="AF29" s="221"/>
      <c r="AG29" s="221"/>
      <c r="AH29" s="221"/>
      <c r="AI29" s="221"/>
      <c r="AJ29" s="221"/>
      <c r="AK29" s="221"/>
      <c r="AL29" s="222"/>
      <c r="AM29" s="144">
        <f>IF(ISERROR(AW49*VLOOKUP(AO19,'Province &amp; tax rates'!A:C,2,FALSE)),0,AW49*VLOOKUP(AO19,'Province &amp; tax rates'!A:C,2,FALSE))</f>
        <v>0</v>
      </c>
      <c r="AN29" s="145"/>
      <c r="AO29" s="146"/>
      <c r="AP29" s="144">
        <f>IF(ISERROR(AW49*VLOOKUP(AO19,'Province &amp; tax rates'!A:C,3,FALSE)),0,(AW49*VLOOKUP(AO19,'Province &amp; tax rates'!A:C,3,FALSE)))</f>
        <v>0</v>
      </c>
      <c r="AQ29" s="145"/>
      <c r="AR29" s="145"/>
      <c r="AS29" s="145"/>
      <c r="AT29" s="146"/>
      <c r="AU29" s="22"/>
      <c r="AV29" s="132">
        <f>SUM(AE29:AU29)</f>
        <v>0</v>
      </c>
      <c r="AW29" s="144">
        <f>SUM(AE29:AT29)</f>
        <v>0</v>
      </c>
      <c r="AX29" s="145"/>
      <c r="AY29" s="145"/>
      <c r="AZ29" s="146"/>
      <c r="BA29" s="84"/>
      <c r="BB29" s="86"/>
      <c r="BC29" s="192"/>
      <c r="BD29" s="13"/>
      <c r="BE29" s="13"/>
      <c r="BF29" s="13"/>
      <c r="BG29" s="13"/>
      <c r="BH29" s="13"/>
      <c r="BI29" s="13"/>
      <c r="BJ29" s="13"/>
      <c r="BK29" s="13"/>
      <c r="BL29" s="13"/>
      <c r="BM29" s="13"/>
      <c r="BN29" s="13"/>
    </row>
    <row r="30" spans="1:66" ht="16.5" x14ac:dyDescent="0.3">
      <c r="A30" s="235"/>
      <c r="B30" s="16"/>
      <c r="C30" s="23"/>
      <c r="AF30" s="24"/>
      <c r="AG30" s="24"/>
      <c r="AH30" s="24"/>
      <c r="AI30" s="24"/>
      <c r="AJ30" s="24"/>
      <c r="AK30" s="24"/>
      <c r="AL30" s="24"/>
      <c r="AM30" s="25"/>
      <c r="AN30" s="24"/>
      <c r="AO30" s="24"/>
      <c r="AQ30" s="26"/>
      <c r="AR30" s="26"/>
      <c r="AS30" s="26"/>
      <c r="AT30" s="26"/>
      <c r="AU30" s="26"/>
      <c r="AV30" s="26"/>
      <c r="AW30" s="26"/>
      <c r="AX30" s="26"/>
      <c r="AY30" s="26"/>
      <c r="AZ30" s="68" t="str">
        <f>IF('Selected Tariff info'!C3="4B3",IF(Language!G2="English","When the total is more than $100 for the year, the payments are made every quarter and are due 30 days before the end of the quarter."," lorsque le total est supérieur à 100 $ pour l'année, le paiement s'effectue tous les trimestres, 30 jours avant la fin du trimestre."),"")</f>
        <v/>
      </c>
      <c r="BA30" s="67">
        <v>15</v>
      </c>
      <c r="BB30" s="67"/>
      <c r="BC30" s="192"/>
    </row>
    <row r="31" spans="1:66" ht="16.5" x14ac:dyDescent="0.3">
      <c r="A31" s="235"/>
      <c r="C31" s="75">
        <f>IF(D31=TRUE,"",1)</f>
        <v>1</v>
      </c>
      <c r="D31" s="77" t="b">
        <v>0</v>
      </c>
      <c r="E31" s="147" t="str">
        <f>IF(Language!G2="English","I have read and understand the Terms &amp; Conditions (see attached/reverse), all the information provided is correct and complete, and I have authority to bind the licensee.","J’ai lu et comprends les conditions générales (voir ci-joint/verso), les renseignements indiqués sont exacts et complets, et j’ai autorité pour engager la responsabilité du licencié")</f>
        <v>J’ai lu et comprends les conditions générales (voir ci-joint/verso), les renseignements indiqués sont exacts et complets, et j’ai autorité pour engager la responsabilité du licencié</v>
      </c>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87"/>
      <c r="BB31" s="87"/>
      <c r="BC31" s="192"/>
    </row>
    <row r="32" spans="1:66" ht="12" customHeight="1" x14ac:dyDescent="0.3">
      <c r="A32" s="235"/>
      <c r="B32" s="16"/>
      <c r="C32" s="76">
        <f>IF(ISBLANK(K13),1,0)</f>
        <v>1</v>
      </c>
      <c r="D32" s="76">
        <f>IF(ISBLANK(K15),1,0)</f>
        <v>1</v>
      </c>
      <c r="E32" s="76">
        <f>IF(ISBLANK(AN15),1,0)</f>
        <v>1</v>
      </c>
      <c r="F32" s="76">
        <f>IF(ISBLANK(K17),1,0)</f>
        <v>1</v>
      </c>
      <c r="G32" s="76">
        <f>IF(ISBLANK(Y17),1,0)</f>
        <v>1</v>
      </c>
      <c r="H32" s="76">
        <f>IF(ISBLANK(AK17),1,0)</f>
        <v>1</v>
      </c>
      <c r="I32" s="76">
        <f>IF(ISBLANK(AW17),1,0)</f>
        <v>1</v>
      </c>
      <c r="J32" s="76">
        <f>IF(ISBLANK(F19),1,0)</f>
        <v>1</v>
      </c>
      <c r="K32" s="76">
        <f>IF(ISBLANK(T19),1,0)</f>
        <v>1</v>
      </c>
      <c r="L32" s="76">
        <f>IF(ISBLANK(AG19),1,0)</f>
        <v>1</v>
      </c>
      <c r="M32" s="76">
        <f>IF(ISBLANK(AO19),1,0)</f>
        <v>1</v>
      </c>
      <c r="N32" s="76">
        <f>IF(ISBLANK(AW19),1,0)</f>
        <v>1</v>
      </c>
      <c r="O32" s="76">
        <f>IF(AND(ISBLANK(T21),H22=""),1,0)</f>
        <v>1</v>
      </c>
      <c r="P32" s="76">
        <f>IF((D31),0,1)</f>
        <v>1</v>
      </c>
      <c r="Q32" s="95">
        <f>SUM(C32:P32)</f>
        <v>14</v>
      </c>
      <c r="BC32" s="192"/>
    </row>
    <row r="33" spans="1:61" ht="14.1" customHeight="1" x14ac:dyDescent="0.3">
      <c r="A33" s="235"/>
      <c r="B33" s="16"/>
      <c r="C33" s="1" t="s">
        <v>8</v>
      </c>
      <c r="D33" s="16"/>
      <c r="E33" s="16"/>
      <c r="F33" s="152"/>
      <c r="G33" s="152"/>
      <c r="H33" s="152"/>
      <c r="I33" s="152"/>
      <c r="J33" s="152"/>
      <c r="K33" s="152"/>
      <c r="L33" s="152"/>
      <c r="M33" s="152"/>
      <c r="N33" s="152"/>
      <c r="P33" s="27" t="s">
        <v>9</v>
      </c>
      <c r="Q33" s="153"/>
      <c r="R33" s="153"/>
      <c r="S33" s="153"/>
      <c r="T33" s="153"/>
      <c r="U33" s="153"/>
      <c r="W33" s="16"/>
      <c r="X33" s="27" t="str">
        <f>IF(Language!G2="English","Name","Nom")</f>
        <v>Nom</v>
      </c>
      <c r="Y33" s="190"/>
      <c r="Z33" s="190"/>
      <c r="AA33" s="190"/>
      <c r="AB33" s="190"/>
      <c r="AC33" s="190"/>
      <c r="AD33" s="190"/>
      <c r="AE33" s="190"/>
      <c r="AF33" s="190"/>
      <c r="AG33" s="190"/>
      <c r="AH33" s="190"/>
      <c r="AI33" s="190"/>
      <c r="AJ33" s="190"/>
      <c r="AK33" s="190"/>
      <c r="AL33" s="190"/>
      <c r="AM33" s="190"/>
      <c r="AN33" s="190"/>
      <c r="AO33" s="190"/>
      <c r="AP33" s="71"/>
      <c r="AQ33" s="27" t="str">
        <f>'Licensee details section'!B9</f>
        <v>Titre</v>
      </c>
      <c r="AR33" s="148"/>
      <c r="AS33" s="148"/>
      <c r="AT33" s="148"/>
      <c r="AU33" s="148"/>
      <c r="AV33" s="148"/>
      <c r="AW33" s="148"/>
      <c r="AX33" s="148"/>
      <c r="AY33" s="148"/>
      <c r="AZ33" s="148"/>
      <c r="BA33" s="88"/>
      <c r="BB33" s="71"/>
      <c r="BC33" s="192"/>
    </row>
    <row r="34" spans="1:61" ht="16.5" x14ac:dyDescent="0.3">
      <c r="B34" s="16"/>
      <c r="C34" s="223" t="str">
        <f>IF(Q32&gt;0,IF(Language!D2="English","Please complete the information in the required-entry field of licensees before signing","Veuillez remplir les informations dans les champs requis avant de signer"),"1")</f>
        <v>Veuillez remplir les informations dans les champs requis avant de signer</v>
      </c>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BA34" s="74"/>
      <c r="BB34" s="89"/>
      <c r="BC34" s="192"/>
    </row>
    <row r="35" spans="1:61" ht="27.75" customHeight="1" x14ac:dyDescent="0.3">
      <c r="B35" s="16"/>
      <c r="C35" s="230" t="str">
        <f>'Licensee details section'!B20</f>
        <v xml:space="preserve">Veuillez retourner ce formulaire par courriel ou par la poste et envoyer votre paiement à l’ordre de la Entandem ou contacter-nous pour payer par carte de crédit.  Ou visitez www.entandemlicensing.com/portal/fr pour soumettre votre formulaire en ligne. </v>
      </c>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192"/>
    </row>
    <row r="36" spans="1:61" ht="14.1" customHeight="1" x14ac:dyDescent="0.25">
      <c r="A36" s="142" t="str">
        <f>IF(Language!G2="English","Entandem, 41 Valleybrook Drive, Toronto ON, M3B 2S6 | Current accounts t 1.866.944.6223 | f 416.442.3829 license@entandemlicensing.com","Entandem, 41 Valleybrook Drive, Toronto ON, M3B 2S6 | Licenciés actuels t 1.866.944.6224 | téléc. 416.442.3829 license@entandemlicensing.com")</f>
        <v>Entandem, 41 Valleybrook Drive, Toronto ON, M3B 2S6 | Licenciés actuels t 1.866.944.6224 | téléc. 416.442.3829 license@entandemlicensing.com</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74"/>
      <c r="BB36" s="74"/>
      <c r="BC36" s="192"/>
    </row>
    <row r="37" spans="1:61" ht="15" customHeight="1" x14ac:dyDescent="0.25">
      <c r="A37" s="69" t="str">
        <f>IF(Language!G2="English",HLOOKUP('Selected Tariff info'!C3,'Tariffs Info'!C4:F5,2,FALSE),HLOOKUP('Selected Tariff info'!C3,'Tariffs Info'!C14:F15,2,FALSE))</f>
        <v>FORMULAIRE DE LICENSE DE MUSIQUE – CONCERTS DE MUSIQUE POPULAIRE (par concert)</v>
      </c>
      <c r="C37" s="21"/>
      <c r="D37" s="21"/>
      <c r="E37" s="21"/>
      <c r="F37" s="28"/>
      <c r="H37" s="21"/>
      <c r="I37" s="21"/>
      <c r="J37" s="21"/>
      <c r="K37" s="21"/>
      <c r="L37" s="21"/>
      <c r="M37" s="21"/>
      <c r="N37" s="21"/>
      <c r="O37" s="21"/>
      <c r="P37" s="21"/>
      <c r="Q37" s="21"/>
      <c r="R37" s="28"/>
      <c r="T37" s="21"/>
      <c r="U37" s="21"/>
      <c r="V37" s="21"/>
      <c r="W37" s="21"/>
      <c r="X37" s="21"/>
      <c r="Y37" s="21"/>
      <c r="Z37" s="28"/>
      <c r="AI37" s="79" t="str">
        <f>IF(Language!G2="English","Yes","Oui")</f>
        <v>Oui</v>
      </c>
      <c r="AJ37" s="75" t="str">
        <f>'page2 translations'!C1</f>
        <v>OuiNon</v>
      </c>
      <c r="AK37" s="21"/>
      <c r="AL37" s="21"/>
      <c r="AM37" s="21"/>
      <c r="AV37" s="30"/>
      <c r="AZ37"/>
      <c r="BC37" s="29"/>
    </row>
    <row r="38" spans="1:61" ht="49.9" customHeight="1" x14ac:dyDescent="0.25">
      <c r="B38" s="154" t="str">
        <f>'page2 translations'!B6</f>
        <v>Date du concert
(JJ/MM/AA)</v>
      </c>
      <c r="C38" s="155"/>
      <c r="D38" s="155"/>
      <c r="E38" s="155"/>
      <c r="F38" s="156"/>
      <c r="G38" s="170" t="str">
        <f>'page2 translations'!B7</f>
        <v>Nom du ou des concert(s)</v>
      </c>
      <c r="H38" s="171"/>
      <c r="I38" s="171"/>
      <c r="J38" s="171"/>
      <c r="K38" s="171"/>
      <c r="L38" s="171"/>
      <c r="M38" s="171"/>
      <c r="N38" s="171"/>
      <c r="O38" s="171"/>
      <c r="P38" s="171"/>
      <c r="Q38" s="171"/>
      <c r="R38" s="172"/>
      <c r="S38" s="170" t="str">
        <f>'page2 translations'!B8</f>
        <v>Nom de la salle et ville</v>
      </c>
      <c r="T38" s="171"/>
      <c r="U38" s="171"/>
      <c r="V38" s="171"/>
      <c r="W38" s="171"/>
      <c r="X38" s="171"/>
      <c r="Y38" s="171"/>
      <c r="Z38" s="172"/>
      <c r="AA38" s="170" t="str">
        <f>'page2 translations'!B9</f>
        <v>Nom et adresse du promoteur</v>
      </c>
      <c r="AB38" s="171"/>
      <c r="AC38" s="171"/>
      <c r="AD38" s="171"/>
      <c r="AE38" s="171"/>
      <c r="AF38" s="171"/>
      <c r="AG38" s="171"/>
      <c r="AH38" s="171"/>
      <c r="AI38" s="172"/>
      <c r="AJ38" s="187" t="str">
        <f>'page2 translations'!B10</f>
        <v>a été chargée d'admission?</v>
      </c>
      <c r="AK38" s="188"/>
      <c r="AL38" s="188"/>
      <c r="AM38" s="189"/>
      <c r="AN38" s="154" t="str">
        <f>'page2 translations'!B11</f>
        <v>Ventes brutes de billets (A)</v>
      </c>
      <c r="AO38" s="155"/>
      <c r="AP38" s="156"/>
      <c r="AQ38" s="154" t="str">
        <f>'page2 translations'!B12</f>
        <v>Cachets payés aux exécutants (B)</v>
      </c>
      <c r="AR38" s="155"/>
      <c r="AS38" s="155"/>
      <c r="AT38" s="156"/>
      <c r="AU38" s="115"/>
      <c r="AV38" s="116" t="str">
        <f>'page2 translations'!B17</f>
        <v>Droit de RÉ:SONNE (15$ par événement)</v>
      </c>
      <c r="AW38" s="173" t="str">
        <f>'page2 translations'!B13</f>
        <v>Droit par concert (A ou B) x 3 % (min. 35$)</v>
      </c>
      <c r="AX38" s="174"/>
      <c r="AY38" s="174"/>
      <c r="AZ38" s="174"/>
      <c r="BA38" s="174"/>
      <c r="BB38" s="174"/>
      <c r="BC38" s="175"/>
    </row>
    <row r="39" spans="1:61" ht="41.85" customHeight="1" x14ac:dyDescent="0.3">
      <c r="A39" s="15">
        <v>1</v>
      </c>
      <c r="B39" s="164"/>
      <c r="C39" s="165"/>
      <c r="D39" s="165"/>
      <c r="E39" s="165"/>
      <c r="F39" s="166"/>
      <c r="G39" s="167"/>
      <c r="H39" s="157"/>
      <c r="I39" s="157"/>
      <c r="J39" s="157"/>
      <c r="K39" s="157"/>
      <c r="L39" s="157"/>
      <c r="M39" s="157"/>
      <c r="N39" s="157"/>
      <c r="O39" s="157"/>
      <c r="P39" s="157"/>
      <c r="Q39" s="157"/>
      <c r="R39" s="168"/>
      <c r="S39" s="157"/>
      <c r="T39" s="157"/>
      <c r="U39" s="157"/>
      <c r="V39" s="157"/>
      <c r="W39" s="157"/>
      <c r="X39" s="157"/>
      <c r="Y39" s="157"/>
      <c r="Z39" s="157"/>
      <c r="AA39" s="158"/>
      <c r="AB39" s="159"/>
      <c r="AC39" s="159"/>
      <c r="AD39" s="159"/>
      <c r="AE39" s="159"/>
      <c r="AF39" s="159"/>
      <c r="AG39" s="159"/>
      <c r="AH39" s="159"/>
      <c r="AI39" s="160"/>
      <c r="AJ39" s="205"/>
      <c r="AK39" s="206"/>
      <c r="AL39" s="206"/>
      <c r="AM39" s="207"/>
      <c r="AN39" s="231"/>
      <c r="AO39" s="232"/>
      <c r="AP39" s="232"/>
      <c r="AQ39" s="233">
        <v>10000</v>
      </c>
      <c r="AR39" s="232"/>
      <c r="AS39" s="232"/>
      <c r="AT39" s="234"/>
      <c r="AU39" s="70"/>
      <c r="AV39" s="98" t="str">
        <f>IF('Licensee details section'!B26=TRUE, "", 'Licensee details section'!B27)</f>
        <v/>
      </c>
      <c r="AW39" s="161">
        <f>IF('Page 2 calculation'!X6="error",IF(Language!$G$2="english","Please complete entries in required-entry fields","Veuillez entrer les informations complètes dans les champs requis"),'Page 2 calculation'!G6)</f>
        <v>0</v>
      </c>
      <c r="AX39" s="162" t="e">
        <f t="shared" ref="AX39" si="0">IF(AND(ISBLANK(AV39),ISBLANK(AW39)),0,IF((AV39+AW39)=0,35,IF((AV39+AW39)*0.03&lt;=35,35,(AV39+AW39)*0.03)))</f>
        <v>#VALUE!</v>
      </c>
      <c r="AY39" s="162" t="e">
        <f t="shared" ref="AY39" si="1">IF(AND(ISBLANK(AW39),ISBLANK(AX39)),0,IF((AW39+AX39)=0,35,IF((AW39+AX39)*0.03&lt;=35,35,(AW39+AX39)*0.03)))</f>
        <v>#VALUE!</v>
      </c>
      <c r="AZ39" s="162" t="e">
        <f t="shared" ref="AZ39" si="2">IF(AND(ISBLANK(AX39),ISBLANK(AY39)),0,IF((AX39+AY39)=0,35,IF((AX39+AY39)*0.03&lt;=35,35,(AX39+AY39)*0.03)))</f>
        <v>#VALUE!</v>
      </c>
      <c r="BA39" s="162" t="e">
        <f t="shared" ref="BA39" si="3">IF(AND(ISBLANK(AY39),ISBLANK(AZ39)),0,IF((AY39+AZ39)=0,35,IF((AY39+AZ39)*0.03&lt;=35,35,(AY39+AZ39)*0.03)))</f>
        <v>#VALUE!</v>
      </c>
      <c r="BB39" s="162"/>
      <c r="BC39" s="163" t="e">
        <f t="shared" ref="BC39" si="4">IF(AND(ISBLANK(AZ39),ISBLANK(BA39)),0,IF((AZ39+BA39)=0,35,IF((AZ39+BA39)*0.03&lt;=35,35,(AZ39+BA39)*0.03)))</f>
        <v>#VALUE!</v>
      </c>
      <c r="BD39" s="76" t="b">
        <f>ISBLANK(AN39)</f>
        <v>1</v>
      </c>
      <c r="BE39" s="76" t="b">
        <f>ISBLANK(AQ39)</f>
        <v>0</v>
      </c>
      <c r="BF39" s="76" t="str">
        <f>IF(OR($AJ39="YES",$AJ39="Oui"),1,"")</f>
        <v/>
      </c>
      <c r="BG39" s="76"/>
      <c r="BH39" s="41" t="str">
        <f>IF(OR($AJ39="No",$AJ39="Non"),1,"")</f>
        <v/>
      </c>
      <c r="BI39" s="41"/>
    </row>
    <row r="40" spans="1:61" ht="41.85" customHeight="1" x14ac:dyDescent="0.3">
      <c r="A40" s="15">
        <v>2</v>
      </c>
      <c r="B40" s="164"/>
      <c r="C40" s="165"/>
      <c r="D40" s="165"/>
      <c r="E40" s="165"/>
      <c r="F40" s="166"/>
      <c r="G40" s="167"/>
      <c r="H40" s="157"/>
      <c r="I40" s="157"/>
      <c r="J40" s="157"/>
      <c r="K40" s="157"/>
      <c r="L40" s="157"/>
      <c r="M40" s="157"/>
      <c r="N40" s="157"/>
      <c r="O40" s="157"/>
      <c r="P40" s="157"/>
      <c r="Q40" s="157"/>
      <c r="R40" s="168"/>
      <c r="S40" s="157"/>
      <c r="T40" s="157"/>
      <c r="U40" s="157"/>
      <c r="V40" s="157"/>
      <c r="W40" s="157"/>
      <c r="X40" s="157"/>
      <c r="Y40" s="157"/>
      <c r="Z40" s="157"/>
      <c r="AA40" s="217"/>
      <c r="AB40" s="218"/>
      <c r="AC40" s="218"/>
      <c r="AD40" s="218"/>
      <c r="AE40" s="218"/>
      <c r="AF40" s="218"/>
      <c r="AG40" s="218"/>
      <c r="AH40" s="218"/>
      <c r="AI40" s="219"/>
      <c r="AJ40" s="205"/>
      <c r="AK40" s="206"/>
      <c r="AL40" s="206"/>
      <c r="AM40" s="207"/>
      <c r="AN40" s="214"/>
      <c r="AO40" s="215"/>
      <c r="AP40" s="215"/>
      <c r="AQ40" s="215"/>
      <c r="AR40" s="215"/>
      <c r="AS40" s="215"/>
      <c r="AT40" s="216"/>
      <c r="AU40" s="70"/>
      <c r="AV40" s="98" t="str">
        <f>IF('Licensee details section'!B26=TRUE, "", 'Licensee details section'!B28)</f>
        <v/>
      </c>
      <c r="AW40" s="161">
        <f>IF('Page 2 calculation'!X7="error",IF(Language!$G$2="english","Please complete entries in required-entry fields","Veuillez entrer les informations complètes dans les champs requis"),'Page 2 calculation'!G7)</f>
        <v>0</v>
      </c>
      <c r="AX40" s="162" t="e">
        <f t="shared" ref="AX40:BA48" si="5">IF(AND(ISBLANK(AV40),ISBLANK(AW40)),0,IF((AV40+AW40)=0,35,IF((AV40+AW40)*0.03&lt;=35,35,(AV40+AW40)*0.03)))</f>
        <v>#VALUE!</v>
      </c>
      <c r="AY40" s="162" t="e">
        <f t="shared" ref="AY40:AY48" si="6">IF(AND(ISBLANK(AW40),ISBLANK(AX40)),0,IF((AW40+AX40)=0,35,IF((AW40+AX40)*0.03&lt;=35,35,(AW40+AX40)*0.03)))</f>
        <v>#VALUE!</v>
      </c>
      <c r="AZ40" s="162" t="e">
        <f t="shared" ref="AZ40:AZ48" si="7">IF(AND(ISBLANK(AX40),ISBLANK(AY40)),0,IF((AX40+AY40)=0,35,IF((AX40+AY40)*0.03&lt;=35,35,(AX40+AY40)*0.03)))</f>
        <v>#VALUE!</v>
      </c>
      <c r="BA40" s="162" t="e">
        <f t="shared" si="5"/>
        <v>#VALUE!</v>
      </c>
      <c r="BB40" s="162"/>
      <c r="BC40" s="163" t="e">
        <f t="shared" ref="BC40:BC48" si="8">IF(AND(ISBLANK(AZ40),ISBLANK(BA40)),0,IF((AZ40+BA40)=0,35,IF((AZ40+BA40)*0.03&lt;=35,35,(AZ40+BA40)*0.03)))</f>
        <v>#VALUE!</v>
      </c>
      <c r="BD40" s="76" t="b">
        <f t="shared" ref="BD40:BD48" si="9">ISBLANK(AN40)</f>
        <v>1</v>
      </c>
      <c r="BE40" s="76" t="b">
        <f t="shared" ref="BE40:BE48" si="10">ISBLANK(AQ40)</f>
        <v>1</v>
      </c>
      <c r="BF40" s="76" t="str">
        <f t="shared" ref="BF40:BF48" si="11">IF(OR($AJ40="YES",$AJ40="Oui"),1,"")</f>
        <v/>
      </c>
      <c r="BG40" s="76"/>
      <c r="BH40" s="41" t="str">
        <f t="shared" ref="BH40:BH48" si="12">IF(OR($AJ40="No",$AJ40="Non"),1,"")</f>
        <v/>
      </c>
      <c r="BI40" s="41"/>
    </row>
    <row r="41" spans="1:61" ht="41.85" customHeight="1" x14ac:dyDescent="0.3">
      <c r="A41" s="15">
        <v>3</v>
      </c>
      <c r="B41" s="164"/>
      <c r="C41" s="165"/>
      <c r="D41" s="165"/>
      <c r="E41" s="165"/>
      <c r="F41" s="166"/>
      <c r="G41" s="167"/>
      <c r="H41" s="157"/>
      <c r="I41" s="157"/>
      <c r="J41" s="157"/>
      <c r="K41" s="157"/>
      <c r="L41" s="157"/>
      <c r="M41" s="157"/>
      <c r="N41" s="157"/>
      <c r="O41" s="157"/>
      <c r="P41" s="157"/>
      <c r="Q41" s="157"/>
      <c r="R41" s="168"/>
      <c r="S41" s="157"/>
      <c r="T41" s="157"/>
      <c r="U41" s="157"/>
      <c r="V41" s="157"/>
      <c r="W41" s="157"/>
      <c r="X41" s="157"/>
      <c r="Y41" s="157"/>
      <c r="Z41" s="157"/>
      <c r="AA41" s="217"/>
      <c r="AB41" s="218"/>
      <c r="AC41" s="218"/>
      <c r="AD41" s="218"/>
      <c r="AE41" s="218"/>
      <c r="AF41" s="218"/>
      <c r="AG41" s="218"/>
      <c r="AH41" s="218"/>
      <c r="AI41" s="219"/>
      <c r="AJ41" s="205"/>
      <c r="AK41" s="206"/>
      <c r="AL41" s="206"/>
      <c r="AM41" s="207"/>
      <c r="AN41" s="214"/>
      <c r="AO41" s="215"/>
      <c r="AP41" s="215"/>
      <c r="AQ41" s="215"/>
      <c r="AR41" s="215"/>
      <c r="AS41" s="215"/>
      <c r="AT41" s="216"/>
      <c r="AU41" s="70"/>
      <c r="AV41" s="98" t="str">
        <f>IF('Licensee details section'!B26=TRUE, "", 'Licensee details section'!B29)</f>
        <v/>
      </c>
      <c r="AW41" s="161">
        <f>IF('Page 2 calculation'!X8="error",IF(Language!$G$2="english","Please complete entries in required-entry fields","Veuillez entrer les informations complètes dans les champs requis"),'Page 2 calculation'!G8)</f>
        <v>0</v>
      </c>
      <c r="AX41" s="162" t="e">
        <f t="shared" si="5"/>
        <v>#VALUE!</v>
      </c>
      <c r="AY41" s="162" t="e">
        <f t="shared" si="6"/>
        <v>#VALUE!</v>
      </c>
      <c r="AZ41" s="162" t="e">
        <f t="shared" si="7"/>
        <v>#VALUE!</v>
      </c>
      <c r="BA41" s="162" t="e">
        <f t="shared" si="5"/>
        <v>#VALUE!</v>
      </c>
      <c r="BB41" s="162"/>
      <c r="BC41" s="163" t="e">
        <f t="shared" si="8"/>
        <v>#VALUE!</v>
      </c>
      <c r="BD41" s="76" t="b">
        <f t="shared" si="9"/>
        <v>1</v>
      </c>
      <c r="BE41" s="76" t="b">
        <f t="shared" si="10"/>
        <v>1</v>
      </c>
      <c r="BF41" s="76" t="str">
        <f t="shared" si="11"/>
        <v/>
      </c>
      <c r="BG41" s="76"/>
      <c r="BH41" s="41" t="str">
        <f t="shared" si="12"/>
        <v/>
      </c>
    </row>
    <row r="42" spans="1:61" ht="41.85" customHeight="1" x14ac:dyDescent="0.3">
      <c r="A42" s="15">
        <v>4</v>
      </c>
      <c r="B42" s="164"/>
      <c r="C42" s="165"/>
      <c r="D42" s="165"/>
      <c r="E42" s="165"/>
      <c r="F42" s="166"/>
      <c r="G42" s="167"/>
      <c r="H42" s="157"/>
      <c r="I42" s="157"/>
      <c r="J42" s="157"/>
      <c r="K42" s="157"/>
      <c r="L42" s="157"/>
      <c r="M42" s="157"/>
      <c r="N42" s="157"/>
      <c r="O42" s="157"/>
      <c r="P42" s="157"/>
      <c r="Q42" s="157"/>
      <c r="R42" s="168"/>
      <c r="S42" s="157"/>
      <c r="T42" s="157"/>
      <c r="U42" s="157"/>
      <c r="V42" s="157"/>
      <c r="W42" s="157"/>
      <c r="X42" s="157"/>
      <c r="Y42" s="157"/>
      <c r="Z42" s="157"/>
      <c r="AA42" s="217"/>
      <c r="AB42" s="218"/>
      <c r="AC42" s="218"/>
      <c r="AD42" s="218"/>
      <c r="AE42" s="218"/>
      <c r="AF42" s="218"/>
      <c r="AG42" s="218"/>
      <c r="AH42" s="218"/>
      <c r="AI42" s="219"/>
      <c r="AJ42" s="205"/>
      <c r="AK42" s="206"/>
      <c r="AL42" s="206"/>
      <c r="AM42" s="207"/>
      <c r="AN42" s="214"/>
      <c r="AO42" s="215"/>
      <c r="AP42" s="215"/>
      <c r="AQ42" s="215"/>
      <c r="AR42" s="215"/>
      <c r="AS42" s="215"/>
      <c r="AT42" s="216"/>
      <c r="AU42" s="70"/>
      <c r="AV42" s="98" t="str">
        <f>IF('Licensee details section'!B26=TRUE, "", 'Licensee details section'!B30)</f>
        <v/>
      </c>
      <c r="AW42" s="161">
        <f>IF('Page 2 calculation'!X9="error",IF(Language!$G$2="english","Please complete entries in required-entry fields","Veuillez entrer les informations complètes dans les champs requis"),'Page 2 calculation'!G9)</f>
        <v>0</v>
      </c>
      <c r="AX42" s="162" t="e">
        <f t="shared" si="5"/>
        <v>#VALUE!</v>
      </c>
      <c r="AY42" s="162" t="e">
        <f t="shared" si="6"/>
        <v>#VALUE!</v>
      </c>
      <c r="AZ42" s="162" t="e">
        <f t="shared" si="7"/>
        <v>#VALUE!</v>
      </c>
      <c r="BA42" s="162" t="e">
        <f t="shared" si="5"/>
        <v>#VALUE!</v>
      </c>
      <c r="BB42" s="162"/>
      <c r="BC42" s="163" t="e">
        <f t="shared" si="8"/>
        <v>#VALUE!</v>
      </c>
      <c r="BD42" s="76" t="b">
        <f t="shared" si="9"/>
        <v>1</v>
      </c>
      <c r="BE42" s="76" t="b">
        <f t="shared" si="10"/>
        <v>1</v>
      </c>
      <c r="BF42" s="76" t="str">
        <f t="shared" si="11"/>
        <v/>
      </c>
      <c r="BG42" s="76"/>
      <c r="BH42" s="41" t="str">
        <f t="shared" si="12"/>
        <v/>
      </c>
    </row>
    <row r="43" spans="1:61" ht="41.85" customHeight="1" x14ac:dyDescent="0.3">
      <c r="A43" s="15">
        <v>5</v>
      </c>
      <c r="B43" s="164"/>
      <c r="C43" s="165"/>
      <c r="D43" s="165"/>
      <c r="E43" s="165"/>
      <c r="F43" s="166"/>
      <c r="G43" s="167"/>
      <c r="H43" s="157"/>
      <c r="I43" s="157"/>
      <c r="J43" s="157"/>
      <c r="K43" s="157"/>
      <c r="L43" s="157"/>
      <c r="M43" s="157"/>
      <c r="N43" s="157"/>
      <c r="O43" s="157"/>
      <c r="P43" s="157"/>
      <c r="Q43" s="157"/>
      <c r="R43" s="168"/>
      <c r="S43" s="157"/>
      <c r="T43" s="157"/>
      <c r="U43" s="157"/>
      <c r="V43" s="157"/>
      <c r="W43" s="157"/>
      <c r="X43" s="157"/>
      <c r="Y43" s="157"/>
      <c r="Z43" s="157"/>
      <c r="AA43" s="217"/>
      <c r="AB43" s="218"/>
      <c r="AC43" s="218"/>
      <c r="AD43" s="218"/>
      <c r="AE43" s="218"/>
      <c r="AF43" s="218"/>
      <c r="AG43" s="218"/>
      <c r="AH43" s="218"/>
      <c r="AI43" s="219"/>
      <c r="AJ43" s="205"/>
      <c r="AK43" s="206"/>
      <c r="AL43" s="206"/>
      <c r="AM43" s="207"/>
      <c r="AN43" s="214"/>
      <c r="AO43" s="215"/>
      <c r="AP43" s="215"/>
      <c r="AQ43" s="215"/>
      <c r="AR43" s="215"/>
      <c r="AS43" s="215"/>
      <c r="AT43" s="216"/>
      <c r="AU43" s="70"/>
      <c r="AV43" s="98" t="str">
        <f>IF('Licensee details section'!B26=TRUE, "", 'Licensee details section'!B31)</f>
        <v/>
      </c>
      <c r="AW43" s="161">
        <f>IF('Page 2 calculation'!X10="error",IF(Language!$G$2="english","Please complete entries in required-entry fields","Veuillez entrer les informations complètes dans les champs requis"),'Page 2 calculation'!G10)</f>
        <v>0</v>
      </c>
      <c r="AX43" s="162" t="e">
        <f t="shared" si="5"/>
        <v>#VALUE!</v>
      </c>
      <c r="AY43" s="162" t="e">
        <f t="shared" si="6"/>
        <v>#VALUE!</v>
      </c>
      <c r="AZ43" s="162" t="e">
        <f t="shared" si="7"/>
        <v>#VALUE!</v>
      </c>
      <c r="BA43" s="162" t="e">
        <f t="shared" si="5"/>
        <v>#VALUE!</v>
      </c>
      <c r="BB43" s="162"/>
      <c r="BC43" s="163" t="e">
        <f t="shared" si="8"/>
        <v>#VALUE!</v>
      </c>
      <c r="BD43" s="76" t="b">
        <f t="shared" si="9"/>
        <v>1</v>
      </c>
      <c r="BE43" s="76" t="b">
        <f t="shared" si="10"/>
        <v>1</v>
      </c>
      <c r="BF43" s="76" t="str">
        <f t="shared" si="11"/>
        <v/>
      </c>
      <c r="BG43" s="76"/>
      <c r="BH43" s="41" t="str">
        <f t="shared" si="12"/>
        <v/>
      </c>
    </row>
    <row r="44" spans="1:61" ht="41.85" customHeight="1" x14ac:dyDescent="0.3">
      <c r="A44" s="15">
        <v>6</v>
      </c>
      <c r="B44" s="164"/>
      <c r="C44" s="165"/>
      <c r="D44" s="165"/>
      <c r="E44" s="165"/>
      <c r="F44" s="166"/>
      <c r="G44" s="167"/>
      <c r="H44" s="157"/>
      <c r="I44" s="157"/>
      <c r="J44" s="157"/>
      <c r="K44" s="157"/>
      <c r="L44" s="157"/>
      <c r="M44" s="157"/>
      <c r="N44" s="157"/>
      <c r="O44" s="157"/>
      <c r="P44" s="157"/>
      <c r="Q44" s="157"/>
      <c r="R44" s="168"/>
      <c r="S44" s="157"/>
      <c r="T44" s="157"/>
      <c r="U44" s="157"/>
      <c r="V44" s="157"/>
      <c r="W44" s="157"/>
      <c r="X44" s="157"/>
      <c r="Y44" s="157"/>
      <c r="Z44" s="157"/>
      <c r="AA44" s="217"/>
      <c r="AB44" s="218"/>
      <c r="AC44" s="218"/>
      <c r="AD44" s="218"/>
      <c r="AE44" s="218"/>
      <c r="AF44" s="218"/>
      <c r="AG44" s="218"/>
      <c r="AH44" s="218"/>
      <c r="AI44" s="219"/>
      <c r="AJ44" s="205"/>
      <c r="AK44" s="206"/>
      <c r="AL44" s="206"/>
      <c r="AM44" s="207"/>
      <c r="AN44" s="214"/>
      <c r="AO44" s="215"/>
      <c r="AP44" s="215"/>
      <c r="AQ44" s="215"/>
      <c r="AR44" s="215"/>
      <c r="AS44" s="215"/>
      <c r="AT44" s="216"/>
      <c r="AU44" s="70"/>
      <c r="AV44" s="98" t="str">
        <f>IF('Licensee details section'!B26=TRUE, "", 'Licensee details section'!B32)</f>
        <v/>
      </c>
      <c r="AW44" s="161">
        <f>IF('Page 2 calculation'!X11="error",IF(Language!$G$2="english","Please complete entries in required-entry fields","Veuillez entrer les informations complètes dans les champs requis"),'Page 2 calculation'!G11)</f>
        <v>0</v>
      </c>
      <c r="AX44" s="162" t="e">
        <f t="shared" si="5"/>
        <v>#VALUE!</v>
      </c>
      <c r="AY44" s="162" t="e">
        <f t="shared" si="6"/>
        <v>#VALUE!</v>
      </c>
      <c r="AZ44" s="162" t="e">
        <f t="shared" si="7"/>
        <v>#VALUE!</v>
      </c>
      <c r="BA44" s="162" t="e">
        <f t="shared" si="5"/>
        <v>#VALUE!</v>
      </c>
      <c r="BB44" s="162"/>
      <c r="BC44" s="163" t="e">
        <f t="shared" si="8"/>
        <v>#VALUE!</v>
      </c>
      <c r="BD44" s="76" t="b">
        <f t="shared" si="9"/>
        <v>1</v>
      </c>
      <c r="BE44" s="76" t="b">
        <f t="shared" si="10"/>
        <v>1</v>
      </c>
      <c r="BF44" s="76" t="str">
        <f t="shared" si="11"/>
        <v/>
      </c>
      <c r="BG44" s="76"/>
      <c r="BH44" s="41" t="str">
        <f t="shared" si="12"/>
        <v/>
      </c>
    </row>
    <row r="45" spans="1:61" ht="41.85" customHeight="1" x14ac:dyDescent="0.3">
      <c r="A45" s="15">
        <v>7</v>
      </c>
      <c r="B45" s="164"/>
      <c r="C45" s="165"/>
      <c r="D45" s="165"/>
      <c r="E45" s="165"/>
      <c r="F45" s="166"/>
      <c r="G45" s="167"/>
      <c r="H45" s="157"/>
      <c r="I45" s="157"/>
      <c r="J45" s="157"/>
      <c r="K45" s="157"/>
      <c r="L45" s="157"/>
      <c r="M45" s="157"/>
      <c r="N45" s="157"/>
      <c r="O45" s="157"/>
      <c r="P45" s="157"/>
      <c r="Q45" s="157"/>
      <c r="R45" s="168"/>
      <c r="S45" s="157"/>
      <c r="T45" s="157"/>
      <c r="U45" s="157"/>
      <c r="V45" s="157"/>
      <c r="W45" s="157"/>
      <c r="X45" s="157"/>
      <c r="Y45" s="157"/>
      <c r="Z45" s="157"/>
      <c r="AA45" s="217"/>
      <c r="AB45" s="218"/>
      <c r="AC45" s="218"/>
      <c r="AD45" s="218"/>
      <c r="AE45" s="218"/>
      <c r="AF45" s="218"/>
      <c r="AG45" s="218"/>
      <c r="AH45" s="218"/>
      <c r="AI45" s="219"/>
      <c r="AJ45" s="205"/>
      <c r="AK45" s="206"/>
      <c r="AL45" s="206"/>
      <c r="AM45" s="207"/>
      <c r="AN45" s="214"/>
      <c r="AO45" s="215"/>
      <c r="AP45" s="215"/>
      <c r="AQ45" s="215"/>
      <c r="AR45" s="215"/>
      <c r="AS45" s="215"/>
      <c r="AT45" s="216"/>
      <c r="AU45" s="70"/>
      <c r="AV45" s="98" t="str">
        <f>IF('Licensee details section'!B26=TRUE, "", 'Licensee details section'!B33)</f>
        <v/>
      </c>
      <c r="AW45" s="161">
        <f>IF('Page 2 calculation'!X12="error",IF(Language!$G$2="english","Please complete entries in required-entry fields","Veuillez entrer les informations complètes dans les champs requis"),'Page 2 calculation'!G12)</f>
        <v>0</v>
      </c>
      <c r="AX45" s="162" t="e">
        <f t="shared" si="5"/>
        <v>#VALUE!</v>
      </c>
      <c r="AY45" s="162" t="e">
        <f t="shared" si="6"/>
        <v>#VALUE!</v>
      </c>
      <c r="AZ45" s="162" t="e">
        <f t="shared" si="7"/>
        <v>#VALUE!</v>
      </c>
      <c r="BA45" s="162" t="e">
        <f t="shared" si="5"/>
        <v>#VALUE!</v>
      </c>
      <c r="BB45" s="162"/>
      <c r="BC45" s="163" t="e">
        <f t="shared" si="8"/>
        <v>#VALUE!</v>
      </c>
      <c r="BD45" s="76" t="b">
        <f t="shared" si="9"/>
        <v>1</v>
      </c>
      <c r="BE45" s="76" t="b">
        <f t="shared" si="10"/>
        <v>1</v>
      </c>
      <c r="BF45" s="76" t="str">
        <f t="shared" si="11"/>
        <v/>
      </c>
      <c r="BG45" s="76"/>
      <c r="BH45" s="41" t="str">
        <f t="shared" si="12"/>
        <v/>
      </c>
    </row>
    <row r="46" spans="1:61" ht="41.85" customHeight="1" x14ac:dyDescent="0.3">
      <c r="A46" s="15">
        <v>8</v>
      </c>
      <c r="B46" s="164"/>
      <c r="C46" s="165"/>
      <c r="D46" s="165"/>
      <c r="E46" s="165"/>
      <c r="F46" s="166"/>
      <c r="G46" s="167"/>
      <c r="H46" s="157"/>
      <c r="I46" s="157"/>
      <c r="J46" s="157"/>
      <c r="K46" s="157"/>
      <c r="L46" s="157"/>
      <c r="M46" s="157"/>
      <c r="N46" s="157"/>
      <c r="O46" s="157"/>
      <c r="P46" s="157"/>
      <c r="Q46" s="157"/>
      <c r="R46" s="168"/>
      <c r="S46" s="157"/>
      <c r="T46" s="157"/>
      <c r="U46" s="157"/>
      <c r="V46" s="157"/>
      <c r="W46" s="157"/>
      <c r="X46" s="157"/>
      <c r="Y46" s="157"/>
      <c r="Z46" s="157"/>
      <c r="AA46" s="217"/>
      <c r="AB46" s="218"/>
      <c r="AC46" s="218"/>
      <c r="AD46" s="218"/>
      <c r="AE46" s="218"/>
      <c r="AF46" s="218"/>
      <c r="AG46" s="218"/>
      <c r="AH46" s="218"/>
      <c r="AI46" s="219"/>
      <c r="AJ46" s="205"/>
      <c r="AK46" s="206"/>
      <c r="AL46" s="206"/>
      <c r="AM46" s="207"/>
      <c r="AN46" s="214"/>
      <c r="AO46" s="215"/>
      <c r="AP46" s="215"/>
      <c r="AQ46" s="215"/>
      <c r="AR46" s="215"/>
      <c r="AS46" s="215"/>
      <c r="AT46" s="216"/>
      <c r="AU46" s="70"/>
      <c r="AV46" s="98" t="str">
        <f>IF('Licensee details section'!B26=TRUE, "", 'Licensee details section'!B34)</f>
        <v/>
      </c>
      <c r="AW46" s="161">
        <f>IF('Page 2 calculation'!X13="error",IF(Language!$G$2="english","Please complete entries in required-entry fields","Veuillez entrer les informations complètes dans les champs requis"),'Page 2 calculation'!G13)</f>
        <v>0</v>
      </c>
      <c r="AX46" s="162" t="e">
        <f t="shared" si="5"/>
        <v>#VALUE!</v>
      </c>
      <c r="AY46" s="162" t="e">
        <f t="shared" si="6"/>
        <v>#VALUE!</v>
      </c>
      <c r="AZ46" s="162" t="e">
        <f t="shared" si="7"/>
        <v>#VALUE!</v>
      </c>
      <c r="BA46" s="162" t="e">
        <f t="shared" si="5"/>
        <v>#VALUE!</v>
      </c>
      <c r="BB46" s="162"/>
      <c r="BC46" s="163" t="e">
        <f t="shared" si="8"/>
        <v>#VALUE!</v>
      </c>
      <c r="BD46" s="76" t="b">
        <f t="shared" si="9"/>
        <v>1</v>
      </c>
      <c r="BE46" s="76" t="b">
        <f t="shared" si="10"/>
        <v>1</v>
      </c>
      <c r="BF46" s="76" t="str">
        <f t="shared" si="11"/>
        <v/>
      </c>
      <c r="BG46" s="76"/>
      <c r="BH46" s="41" t="str">
        <f t="shared" si="12"/>
        <v/>
      </c>
    </row>
    <row r="47" spans="1:61" ht="41.85" customHeight="1" x14ac:dyDescent="0.3">
      <c r="A47" s="15">
        <v>9</v>
      </c>
      <c r="B47" s="164"/>
      <c r="C47" s="165"/>
      <c r="D47" s="165"/>
      <c r="E47" s="165"/>
      <c r="F47" s="166"/>
      <c r="G47" s="167"/>
      <c r="H47" s="157"/>
      <c r="I47" s="157"/>
      <c r="J47" s="157"/>
      <c r="K47" s="157"/>
      <c r="L47" s="157"/>
      <c r="M47" s="157"/>
      <c r="N47" s="157"/>
      <c r="O47" s="157"/>
      <c r="P47" s="157"/>
      <c r="Q47" s="157"/>
      <c r="R47" s="168"/>
      <c r="S47" s="157"/>
      <c r="T47" s="157"/>
      <c r="U47" s="157"/>
      <c r="V47" s="157"/>
      <c r="W47" s="157"/>
      <c r="X47" s="157"/>
      <c r="Y47" s="157"/>
      <c r="Z47" s="157"/>
      <c r="AA47" s="217"/>
      <c r="AB47" s="218"/>
      <c r="AC47" s="218"/>
      <c r="AD47" s="218"/>
      <c r="AE47" s="218"/>
      <c r="AF47" s="218"/>
      <c r="AG47" s="218"/>
      <c r="AH47" s="218"/>
      <c r="AI47" s="219"/>
      <c r="AJ47" s="205"/>
      <c r="AK47" s="206"/>
      <c r="AL47" s="206"/>
      <c r="AM47" s="207"/>
      <c r="AN47" s="214"/>
      <c r="AO47" s="215"/>
      <c r="AP47" s="215"/>
      <c r="AQ47" s="215"/>
      <c r="AR47" s="215"/>
      <c r="AS47" s="215"/>
      <c r="AT47" s="216"/>
      <c r="AU47" s="70"/>
      <c r="AV47" s="98" t="str">
        <f>IF('Licensee details section'!B26=TRUE, "", 'Licensee details section'!B35)</f>
        <v/>
      </c>
      <c r="AW47" s="161">
        <f>IF('Page 2 calculation'!X14="error",IF(Language!$G$2="english","Please complete entries in required-entry fields","Veuillez entrer les informations complètes dans les champs requis"),'Page 2 calculation'!G14)</f>
        <v>0</v>
      </c>
      <c r="AX47" s="162" t="e">
        <f t="shared" si="5"/>
        <v>#VALUE!</v>
      </c>
      <c r="AY47" s="162" t="e">
        <f t="shared" si="6"/>
        <v>#VALUE!</v>
      </c>
      <c r="AZ47" s="162" t="e">
        <f t="shared" si="7"/>
        <v>#VALUE!</v>
      </c>
      <c r="BA47" s="162" t="e">
        <f t="shared" si="5"/>
        <v>#VALUE!</v>
      </c>
      <c r="BB47" s="162"/>
      <c r="BC47" s="163" t="e">
        <f t="shared" si="8"/>
        <v>#VALUE!</v>
      </c>
      <c r="BD47" s="76" t="b">
        <f t="shared" si="9"/>
        <v>1</v>
      </c>
      <c r="BE47" s="76" t="b">
        <f t="shared" si="10"/>
        <v>1</v>
      </c>
      <c r="BF47" s="76" t="str">
        <f t="shared" si="11"/>
        <v/>
      </c>
      <c r="BG47" s="76"/>
      <c r="BH47" s="41" t="str">
        <f t="shared" si="12"/>
        <v/>
      </c>
    </row>
    <row r="48" spans="1:61" ht="41.85" customHeight="1" x14ac:dyDescent="0.3">
      <c r="A48" s="15">
        <v>10</v>
      </c>
      <c r="B48" s="164"/>
      <c r="C48" s="165"/>
      <c r="D48" s="165"/>
      <c r="E48" s="165"/>
      <c r="F48" s="166"/>
      <c r="G48" s="167"/>
      <c r="H48" s="157"/>
      <c r="I48" s="157"/>
      <c r="J48" s="157"/>
      <c r="K48" s="157"/>
      <c r="L48" s="157"/>
      <c r="M48" s="157"/>
      <c r="N48" s="157"/>
      <c r="O48" s="157"/>
      <c r="P48" s="157"/>
      <c r="Q48" s="157"/>
      <c r="R48" s="168"/>
      <c r="S48" s="157"/>
      <c r="T48" s="157"/>
      <c r="U48" s="157"/>
      <c r="V48" s="157"/>
      <c r="W48" s="157"/>
      <c r="X48" s="157"/>
      <c r="Y48" s="157"/>
      <c r="Z48" s="157"/>
      <c r="AA48" s="217"/>
      <c r="AB48" s="218"/>
      <c r="AC48" s="218"/>
      <c r="AD48" s="218"/>
      <c r="AE48" s="218"/>
      <c r="AF48" s="218"/>
      <c r="AG48" s="218"/>
      <c r="AH48" s="218"/>
      <c r="AI48" s="219"/>
      <c r="AJ48" s="205"/>
      <c r="AK48" s="206"/>
      <c r="AL48" s="206"/>
      <c r="AM48" s="207"/>
      <c r="AN48" s="214"/>
      <c r="AO48" s="215"/>
      <c r="AP48" s="215"/>
      <c r="AQ48" s="215"/>
      <c r="AR48" s="215"/>
      <c r="AS48" s="215"/>
      <c r="AT48" s="216"/>
      <c r="AU48" s="70"/>
      <c r="AV48" s="98" t="str">
        <f>IF('Licensee details section'!B26=TRUE, "", 'Licensee details section'!B36)</f>
        <v/>
      </c>
      <c r="AW48" s="161">
        <f>IF('Page 2 calculation'!X15="error",IF(Language!$G$2="english","Please complete entries in required-entry fields","Veuillez entrer les informations complètes dans les champs requis"),'Page 2 calculation'!G15)</f>
        <v>0</v>
      </c>
      <c r="AX48" s="162" t="e">
        <f t="shared" si="5"/>
        <v>#VALUE!</v>
      </c>
      <c r="AY48" s="162" t="e">
        <f t="shared" si="6"/>
        <v>#VALUE!</v>
      </c>
      <c r="AZ48" s="162" t="e">
        <f t="shared" si="7"/>
        <v>#VALUE!</v>
      </c>
      <c r="BA48" s="162" t="e">
        <f t="shared" si="5"/>
        <v>#VALUE!</v>
      </c>
      <c r="BB48" s="162"/>
      <c r="BC48" s="163" t="e">
        <f t="shared" si="8"/>
        <v>#VALUE!</v>
      </c>
      <c r="BD48" s="76" t="b">
        <f t="shared" si="9"/>
        <v>1</v>
      </c>
      <c r="BE48" s="76" t="b">
        <f t="shared" si="10"/>
        <v>1</v>
      </c>
      <c r="BF48" s="76" t="str">
        <f t="shared" si="11"/>
        <v/>
      </c>
      <c r="BG48" s="76"/>
      <c r="BH48" s="41" t="str">
        <f t="shared" si="12"/>
        <v/>
      </c>
    </row>
    <row r="49" spans="1:55" ht="15" customHeight="1" x14ac:dyDescent="0.3">
      <c r="B49" s="114">
        <v>1</v>
      </c>
      <c r="C49" s="141" t="str">
        <f>IF('Page 2 calculation'!X16&gt;0,IF(Language!G2="English","Please complete entries in the required-entry fields","Veuillez entrer les informations complètes dans les champs requis"),IF(AND('Page 2 calculation'!G16='Page 2 calculation'!F4,OR('Page 2 calculation'!B2="4A2",'Page 2 calculation'!B2="4B1")),IF(Language!G2="English","A minimum annual licence fee of $60 applies","Les droits de licence minimums de 60 $ par an sont applicables"),""))</f>
        <v/>
      </c>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236">
        <f>IF('Page 2 calculation'!X16&gt;0,IF(Language!G2="English","error","erreur"),'Page 2 calculation'!G16)</f>
        <v>0</v>
      </c>
      <c r="AX49" s="237"/>
      <c r="AY49" s="237"/>
      <c r="AZ49" s="237"/>
      <c r="BA49" s="237"/>
      <c r="BB49" s="237"/>
      <c r="BC49" s="238"/>
    </row>
    <row r="50" spans="1:55" x14ac:dyDescent="0.25">
      <c r="B50" s="242" t="str">
        <f>'page2 translations'!B15</f>
        <v xml:space="preserve">AUX FINS DE RÉPARTITION DES REDEVANCES, veuillez joindre la liste des œuvres musicales de chaque concert </v>
      </c>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51"/>
      <c r="BB50" s="52"/>
    </row>
    <row r="51" spans="1:55" x14ac:dyDescent="0.25">
      <c r="B51" s="243" t="str">
        <f>'page2 translations'!B16</f>
        <v>Pour plus de 10 événements, veuillez utiliser d'autres formulaires</v>
      </c>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52"/>
      <c r="BB51" s="52"/>
    </row>
    <row r="52" spans="1:55" ht="2.1" customHeight="1" x14ac:dyDescent="0.25">
      <c r="B52" s="239"/>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81"/>
    </row>
    <row r="53" spans="1:55" ht="16.5" hidden="1" customHeight="1" x14ac:dyDescent="0.25">
      <c r="B53" s="14"/>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2"/>
      <c r="BA53" s="31"/>
      <c r="BB53" s="31"/>
      <c r="BC53" s="33"/>
    </row>
    <row r="54" spans="1:55" ht="15" hidden="1" customHeight="1" x14ac:dyDescent="0.25">
      <c r="B54" s="21"/>
      <c r="N54" s="226" t="str">
        <f>'page4 translations'!B7</f>
        <v>La SOCAN est un organisme sans but lucratif qui agit en tant que trait d’union entre plus de 4 millions de créateurs musicaux partout dans le monde et plus d’un quart de million d’organisations et d’individus au Canada. Son effectif de membres compte près de 150 000 auteurs, compositeurs et éditeurs de musique, tandis que plus de 130 000 entreprises de partout au Canada détiennent une license « Autorisé à vous divertir ». Grâce à son utilisation concertée de la technologie et à son engagement d’être le leader mondial de la transformation des droits musicaux — notamment à travers ses filiales en propriété exclusive Audiam et MediaNet —, la SOCAN se dédie à la défense d’une vérité fondamentale : la musique a une valeur et les créateurs et éditeurs de cette musique méritent d’être rémunérés équitablement pour leur travail.</v>
      </c>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97"/>
      <c r="AU54" s="97"/>
      <c r="AV54" s="97"/>
      <c r="AW54" s="97"/>
      <c r="AX54" s="97"/>
      <c r="AY54" s="97"/>
      <c r="AZ54" s="97"/>
      <c r="BA54" s="97"/>
      <c r="BB54" s="97"/>
      <c r="BC54" s="97"/>
    </row>
    <row r="55" spans="1:55" ht="15" hidden="1" customHeight="1" x14ac:dyDescent="0.25">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97"/>
      <c r="AU55" s="97"/>
      <c r="AV55" s="97"/>
      <c r="AW55" s="97"/>
      <c r="AX55" s="97"/>
      <c r="AY55" s="97"/>
      <c r="AZ55" s="97"/>
      <c r="BA55" s="97"/>
      <c r="BB55" s="97"/>
      <c r="BC55" s="97"/>
    </row>
    <row r="56" spans="1:55" ht="15" hidden="1" customHeight="1" x14ac:dyDescent="0.25">
      <c r="B56" s="1"/>
      <c r="C56" s="1"/>
      <c r="D56" s="1"/>
      <c r="E56" s="1"/>
      <c r="F56" s="1"/>
      <c r="G56" s="1"/>
      <c r="H56" s="1"/>
      <c r="I56" s="1"/>
      <c r="J56" s="1"/>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97"/>
      <c r="AU56" s="97"/>
      <c r="AV56" s="97"/>
      <c r="AW56" s="97"/>
      <c r="AX56" s="97"/>
      <c r="AY56" s="97"/>
      <c r="AZ56" s="97"/>
      <c r="BA56" s="97"/>
      <c r="BB56" s="97"/>
      <c r="BC56" s="97"/>
    </row>
    <row r="57" spans="1:55" ht="15" hidden="1" customHeight="1" x14ac:dyDescent="0.25">
      <c r="B57" s="1"/>
      <c r="C57" s="1"/>
      <c r="D57" s="1"/>
      <c r="E57" s="1"/>
      <c r="F57" s="1"/>
      <c r="G57" s="1"/>
      <c r="H57" s="1"/>
      <c r="I57" s="1"/>
      <c r="J57" s="1"/>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97"/>
      <c r="AU57" s="97"/>
      <c r="AV57" s="97"/>
      <c r="AW57" s="97"/>
      <c r="AX57" s="97"/>
      <c r="AY57" s="97"/>
      <c r="AZ57" s="97"/>
      <c r="BA57" s="97"/>
      <c r="BB57" s="97"/>
      <c r="BC57" s="97"/>
    </row>
    <row r="58" spans="1:55" ht="15" hidden="1" customHeight="1" x14ac:dyDescent="0.25">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97"/>
      <c r="AU58" s="97"/>
      <c r="AV58" s="97"/>
      <c r="AW58" s="97"/>
      <c r="AX58" s="97"/>
      <c r="AY58" s="97"/>
      <c r="AZ58" s="97"/>
      <c r="BA58" s="97"/>
      <c r="BB58" s="97"/>
      <c r="BC58" s="97"/>
    </row>
    <row r="59" spans="1:55" ht="15" hidden="1" customHeight="1" x14ac:dyDescent="0.25">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97"/>
      <c r="AU59" s="97"/>
      <c r="AV59" s="97"/>
      <c r="AW59" s="97"/>
      <c r="AX59" s="97"/>
      <c r="AY59" s="97"/>
      <c r="AZ59" s="97"/>
      <c r="BA59" s="97"/>
      <c r="BB59" s="97"/>
      <c r="BC59" s="97"/>
    </row>
    <row r="60" spans="1:55" hidden="1" x14ac:dyDescent="0.25">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97"/>
      <c r="AU60" s="97"/>
      <c r="AV60" s="97"/>
      <c r="AW60" s="97"/>
      <c r="AX60" s="97"/>
      <c r="AY60" s="97"/>
      <c r="AZ60" s="97"/>
      <c r="BA60" s="97"/>
      <c r="BB60" s="97"/>
      <c r="BC60" s="97"/>
    </row>
    <row r="61" spans="1:55" hidden="1" x14ac:dyDescent="0.25">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97"/>
      <c r="AU61" s="97"/>
      <c r="AV61" s="97"/>
      <c r="AW61" s="97"/>
      <c r="AX61" s="97"/>
      <c r="AY61" s="97"/>
      <c r="AZ61" s="97"/>
      <c r="BA61" s="97"/>
      <c r="BB61" s="97"/>
      <c r="BC61" s="97"/>
    </row>
    <row r="62" spans="1:55" ht="15.6" hidden="1" customHeight="1" x14ac:dyDescent="0.25">
      <c r="B62" s="34"/>
      <c r="C62" s="35"/>
      <c r="D62" s="35"/>
      <c r="E62" s="35"/>
      <c r="F62" s="35"/>
      <c r="G62" s="35"/>
      <c r="H62" s="35"/>
      <c r="I62" s="35"/>
      <c r="J62" s="35"/>
      <c r="K62" s="35"/>
      <c r="L62" s="35"/>
      <c r="M62" s="35"/>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97"/>
      <c r="AU62" s="97"/>
      <c r="AV62" s="97"/>
      <c r="AW62" s="97"/>
      <c r="AX62" s="97"/>
      <c r="AY62" s="97"/>
      <c r="AZ62" s="97"/>
      <c r="BA62" s="97"/>
      <c r="BB62" s="97"/>
      <c r="BC62" s="97"/>
    </row>
    <row r="63" spans="1:55" ht="16.5" x14ac:dyDescent="0.3">
      <c r="A63" s="240" t="str">
        <f>'page4 translations'!B8</f>
        <v>Conditions générales</v>
      </c>
      <c r="B63" s="241"/>
      <c r="C63" s="241"/>
      <c r="D63" s="241"/>
      <c r="E63" s="241"/>
      <c r="F63" s="241"/>
      <c r="G63" s="241"/>
      <c r="H63" s="241"/>
      <c r="I63" s="241"/>
      <c r="J63" s="241"/>
      <c r="K63" s="241"/>
      <c r="L63" s="241"/>
      <c r="M63" s="241"/>
      <c r="N63" s="241"/>
      <c r="O63" s="241"/>
      <c r="P63" s="241"/>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6"/>
      <c r="BA63" s="35"/>
      <c r="BB63" s="35"/>
    </row>
    <row r="64" spans="1:55" ht="8.4499999999999993" customHeight="1" x14ac:dyDescent="0.2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8"/>
      <c r="BA64" s="37"/>
      <c r="BB64" s="37"/>
    </row>
    <row r="65" spans="1:55" x14ac:dyDescent="0.25">
      <c r="A65" s="224" t="str">
        <f>'page4 translations'!B9</f>
        <v>Les dispositions régissant votre licence incluent celles présentées ci-après ainsi que les conditions du tarif homologué, incluant les Dispositions générales s'il y a lieu, telles qu’homologuées annuellement par la Commission du droit d’auteur. Si vous avez des questions ou souhaitez obtenir un exemplaire du tarif, veuillez communiquer avec nous au license@entandemlicensing.com ou au 1-866-944-6223.</v>
      </c>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4"/>
      <c r="AN65" s="224"/>
      <c r="AO65" s="224"/>
      <c r="AP65" s="224"/>
      <c r="AQ65" s="224"/>
      <c r="AR65" s="224"/>
      <c r="AS65" s="224"/>
      <c r="AT65" s="224"/>
      <c r="AU65" s="224"/>
      <c r="AV65" s="224"/>
      <c r="AW65" s="224"/>
      <c r="AX65" s="224"/>
      <c r="AY65" s="224"/>
      <c r="AZ65" s="224"/>
      <c r="BA65" s="224"/>
      <c r="BB65" s="224"/>
      <c r="BC65" s="224"/>
    </row>
    <row r="66" spans="1:55" ht="21.75" customHeight="1" x14ac:dyDescent="0.25">
      <c r="A66" s="224"/>
      <c r="B66" s="224"/>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c r="BA66" s="224"/>
      <c r="BB66" s="224"/>
      <c r="BC66" s="224"/>
    </row>
    <row r="67" spans="1:55" x14ac:dyDescent="0.25">
      <c r="A67" s="224"/>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224"/>
      <c r="AL67" s="224"/>
      <c r="AM67" s="224"/>
      <c r="AN67" s="224"/>
      <c r="AO67" s="224"/>
      <c r="AP67" s="224"/>
      <c r="AQ67" s="224"/>
      <c r="AR67" s="224"/>
      <c r="AS67" s="224"/>
      <c r="AT67" s="224"/>
      <c r="AU67" s="224"/>
      <c r="AV67" s="224"/>
      <c r="AW67" s="224"/>
      <c r="AX67" s="224"/>
      <c r="AY67" s="224"/>
      <c r="AZ67" s="224"/>
      <c r="BA67" s="224"/>
      <c r="BB67" s="224"/>
      <c r="BC67" s="224"/>
    </row>
    <row r="68" spans="1:55" ht="14.1" customHeight="1" x14ac:dyDescent="0.25">
      <c r="A68" s="103">
        <v>1</v>
      </c>
      <c r="C68" s="227" t="str">
        <f>'page4 translations'!B10</f>
        <v>« Vous », « votre » et « licencié » désignent la personne ou l’entreprise qui soumet le présent formulaire dans le but d’obtenir une licence SOCAN ou qui soumet un rapport en vertu du tarif. « SOCAN » désigne la Société canadienne des auteurs, compositeurs et éditeurs de musique. « Oeuvres » désigne toute œuvre ou toutes les œuvres du répertoire de la SOCAN.</v>
      </c>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c r="AM68" s="224"/>
      <c r="AN68" s="224"/>
      <c r="AO68" s="224"/>
      <c r="AP68" s="224"/>
      <c r="AQ68" s="224"/>
      <c r="AR68" s="224"/>
      <c r="AS68" s="224"/>
      <c r="AT68" s="224"/>
      <c r="AU68" s="224"/>
      <c r="AV68" s="224"/>
      <c r="AW68" s="224"/>
      <c r="AX68" s="224"/>
      <c r="AY68" s="224"/>
      <c r="AZ68" s="224"/>
      <c r="BA68" s="224"/>
      <c r="BB68" s="224"/>
      <c r="BC68" s="224"/>
    </row>
    <row r="69" spans="1:55" ht="36.950000000000003" customHeight="1" x14ac:dyDescent="0.25">
      <c r="A69" s="103"/>
      <c r="B69" s="101"/>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4"/>
      <c r="AY69" s="224"/>
      <c r="AZ69" s="224"/>
      <c r="BA69" s="224"/>
      <c r="BB69" s="224"/>
      <c r="BC69" s="224"/>
    </row>
    <row r="70" spans="1:55" ht="6" customHeight="1" x14ac:dyDescent="0.25">
      <c r="A70" s="103"/>
      <c r="B70" s="101"/>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6"/>
      <c r="BA70" s="35"/>
      <c r="BB70" s="35"/>
      <c r="BC70" s="97"/>
    </row>
    <row r="71" spans="1:55" s="4" customFormat="1" ht="52.5" customHeight="1" x14ac:dyDescent="0.25">
      <c r="A71" s="106">
        <v>2</v>
      </c>
      <c r="B71" s="105"/>
      <c r="C71" s="224" t="str">
        <f>'page4 translations'!B11</f>
        <v>Cette licence vous autorise à exécuter les Oeuvres en public (ainsi qu’à en autoriser l’exécution) par l’entremise d’interprètes en personne durant les concerts listés sur le présent formulaire ayant eu lieu dans une salle de spectacle, un théâtre ou tout autre lieu de divertissement. La notion d’« interprète » inclut les DJ lorsqu’ils sont la tête d’affiche de l’événement et que leur identité fait partie du matériel utilisé pour promouvoir l’événement.</v>
      </c>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4"/>
      <c r="AM71" s="224"/>
      <c r="AN71" s="224"/>
      <c r="AO71" s="224"/>
      <c r="AP71" s="224"/>
      <c r="AQ71" s="224"/>
      <c r="AR71" s="224"/>
      <c r="AS71" s="224"/>
      <c r="AT71" s="224"/>
      <c r="AU71" s="224"/>
      <c r="AV71" s="224"/>
      <c r="AW71" s="224"/>
      <c r="AX71" s="224"/>
      <c r="AY71" s="224"/>
      <c r="AZ71" s="224"/>
      <c r="BA71" s="224"/>
      <c r="BB71" s="224"/>
      <c r="BC71" s="224"/>
    </row>
    <row r="72" spans="1:55" ht="8.25" customHeight="1" x14ac:dyDescent="0.25">
      <c r="A72" s="100"/>
      <c r="B72" s="101"/>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6"/>
      <c r="BA72" s="35"/>
      <c r="BB72" s="35"/>
      <c r="BC72" s="97"/>
    </row>
    <row r="73" spans="1:55" ht="15.75" x14ac:dyDescent="0.25">
      <c r="A73" s="103">
        <v>3</v>
      </c>
      <c r="B73" s="39"/>
      <c r="C73" s="226" t="str">
        <f>'page4 translations'!B12</f>
        <v>Les frais de licence sont calculés en vertu des tarifs applicables en se basant sur les informations contenues dans votre plus récent rapport ou dans l’audit mené par la SOCAN et sont sujets à des ajustements afin de concorder à tout rapport, audit ou tarif homologués subséquents. Les taxes applicables sont payables sur tous les frais de licence.</v>
      </c>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row>
    <row r="74" spans="1:55" ht="15" customHeight="1" x14ac:dyDescent="0.25">
      <c r="A74" s="100"/>
      <c r="B74" s="101"/>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row>
    <row r="75" spans="1:55" ht="17.100000000000001" customHeight="1" x14ac:dyDescent="0.25">
      <c r="A75" s="100"/>
      <c r="B75" s="101"/>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225"/>
      <c r="AZ75" s="225"/>
      <c r="BA75" s="225"/>
      <c r="BB75" s="225"/>
      <c r="BC75" s="225"/>
    </row>
    <row r="76" spans="1:55" ht="15" customHeight="1" x14ac:dyDescent="0.25">
      <c r="A76" s="100">
        <v>4</v>
      </c>
      <c r="B76" s="101"/>
      <c r="C76" s="226" t="str">
        <f>'page4 translations'!B13</f>
        <v>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v>
      </c>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225"/>
      <c r="AS76" s="225"/>
      <c r="AT76" s="225"/>
      <c r="AU76" s="225"/>
      <c r="AV76" s="225"/>
      <c r="AW76" s="225"/>
      <c r="AX76" s="225"/>
      <c r="AY76" s="225"/>
      <c r="AZ76" s="225"/>
      <c r="BA76" s="225"/>
      <c r="BB76" s="225"/>
      <c r="BC76" s="225"/>
    </row>
    <row r="77" spans="1:55" ht="18.600000000000001" customHeight="1" x14ac:dyDescent="0.25">
      <c r="A77" s="100"/>
      <c r="B77" s="102"/>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c r="BA77" s="225"/>
      <c r="BB77" s="225"/>
      <c r="BC77" s="225"/>
    </row>
    <row r="78" spans="1:55" ht="6.95" customHeight="1" x14ac:dyDescent="0.25">
      <c r="A78" s="100"/>
      <c r="B78" s="102"/>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104"/>
      <c r="BA78" s="97"/>
      <c r="BB78" s="97"/>
      <c r="BC78" s="97"/>
    </row>
    <row r="79" spans="1:55" ht="32.1" customHeight="1" x14ac:dyDescent="0.25">
      <c r="A79" s="100">
        <v>5</v>
      </c>
      <c r="C79" s="224" t="str">
        <f>'page4 translations'!B14</f>
        <v>Vous soumettrez à Entandem le paiement des frais de licence, des taxes applicables, le rapport afférent et les informations exigées sur le présent formulaire (si elles sont disponibles) au plus tard 30 jours après le concert.</v>
      </c>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c r="BB79" s="225"/>
      <c r="BC79" s="225"/>
    </row>
    <row r="80" spans="1:55" ht="4.5" customHeight="1" x14ac:dyDescent="0.25">
      <c r="A80" s="100"/>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104"/>
      <c r="BA80" s="97"/>
      <c r="BB80" s="97"/>
      <c r="BC80" s="97"/>
    </row>
    <row r="81" spans="1:55" ht="36" customHeight="1" x14ac:dyDescent="0.25">
      <c r="A81" s="100">
        <v>6</v>
      </c>
      <c r="C81" s="224" t="str">
        <f>'page4 translations'!B15</f>
        <v>Vous devrez payer à Entandem tout montant additionnel déclaré dû (incluant les taxes applicables) résultant de tout rajustement de frais, et ce, dans les 10 jours après la réception d’une facture d’Entandem.</v>
      </c>
      <c r="D81" s="224"/>
      <c r="E81" s="224"/>
      <c r="F81" s="224"/>
      <c r="G81" s="224"/>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224"/>
      <c r="AL81" s="224"/>
      <c r="AM81" s="224"/>
      <c r="AN81" s="224"/>
      <c r="AO81" s="224"/>
      <c r="AP81" s="224"/>
      <c r="AQ81" s="224"/>
      <c r="AR81" s="224"/>
      <c r="AS81" s="224"/>
      <c r="AT81" s="224"/>
      <c r="AU81" s="224"/>
      <c r="AV81" s="224"/>
      <c r="AW81" s="224"/>
      <c r="AX81" s="224"/>
      <c r="AY81" s="224"/>
      <c r="AZ81" s="224"/>
      <c r="BA81" s="224"/>
      <c r="BB81" s="224"/>
      <c r="BC81" s="224"/>
    </row>
    <row r="82" spans="1:55" ht="7.5" customHeight="1" x14ac:dyDescent="0.25">
      <c r="A82" s="100"/>
      <c r="C82" s="224"/>
      <c r="D82" s="224"/>
      <c r="E82" s="224"/>
      <c r="F82" s="224"/>
      <c r="G82" s="224"/>
      <c r="H82" s="224"/>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24"/>
      <c r="AK82" s="224"/>
      <c r="AL82" s="224"/>
      <c r="AM82" s="224"/>
      <c r="AN82" s="224"/>
      <c r="AO82" s="224"/>
      <c r="AP82" s="224"/>
      <c r="AQ82" s="224"/>
      <c r="AR82" s="224"/>
      <c r="AS82" s="224"/>
      <c r="AT82" s="224"/>
      <c r="AU82" s="224"/>
      <c r="AV82" s="224"/>
      <c r="AW82" s="224"/>
      <c r="AX82" s="224"/>
      <c r="AY82" s="224"/>
      <c r="AZ82" s="224"/>
      <c r="BA82" s="224"/>
      <c r="BB82" s="224"/>
      <c r="BC82" s="224"/>
    </row>
    <row r="83" spans="1:55" ht="22.5" customHeight="1" x14ac:dyDescent="0.25">
      <c r="A83" s="94">
        <v>7</v>
      </c>
      <c r="C83" s="134" t="str">
        <f>'page4 translations'!B16</f>
        <v>Assurez-vous de conserver toutes les informations nécessaires pour le calcul des frais de licence.</v>
      </c>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c r="AZ83" s="134"/>
      <c r="BA83" s="134"/>
      <c r="BB83" s="134"/>
      <c r="BC83" s="134"/>
    </row>
    <row r="84" spans="1:55" ht="9.6" customHeight="1" x14ac:dyDescent="0.25">
      <c r="A84" s="94"/>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row>
    <row r="85" spans="1:55" ht="100.5" customHeight="1" x14ac:dyDescent="0.25">
      <c r="A85" s="94">
        <v>8</v>
      </c>
      <c r="C85" s="134">
        <f>'page4 translations'!B20</f>
        <v>0</v>
      </c>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07"/>
      <c r="BA85" s="107"/>
      <c r="BB85" s="107"/>
      <c r="BC85" s="107"/>
    </row>
    <row r="86" spans="1:55" x14ac:dyDescent="0.25">
      <c r="A86" s="142" t="str">
        <f>A36</f>
        <v>Entandem, 41 Valleybrook Drive, Toronto ON, M3B 2S6 | Licenciés actuels t 1.866.944.6224 | téléc. 416.442.3829 license@entandemlicensing.com</v>
      </c>
      <c r="B86" s="14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row>
    <row r="87" spans="1:55" ht="15" customHeight="1" x14ac:dyDescent="0.25">
      <c r="A87" s="14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row>
    <row r="89" spans="1:55" x14ac:dyDescent="0.25">
      <c r="A89"/>
      <c r="W89" s="13"/>
      <c r="AZ89"/>
    </row>
    <row r="90" spans="1:55" x14ac:dyDescent="0.25">
      <c r="A90"/>
      <c r="W90" s="13"/>
      <c r="AZ90"/>
    </row>
    <row r="91" spans="1:55" x14ac:dyDescent="0.25">
      <c r="A91"/>
      <c r="W91" s="13"/>
      <c r="AZ91"/>
    </row>
    <row r="92" spans="1:55" x14ac:dyDescent="0.25">
      <c r="A92"/>
      <c r="W92" s="13"/>
      <c r="AZ92"/>
    </row>
    <row r="93" spans="1:55" x14ac:dyDescent="0.25">
      <c r="A93"/>
      <c r="W93" s="13"/>
      <c r="AZ93"/>
    </row>
  </sheetData>
  <sheetProtection algorithmName="SHA-512" hashValue="rhhDboSi4RpHH4vIg6X9/Q3YBiq/3FqS3JCgj+/tI+vsJHmA5f73lCtQD6kkFax3pDYfzdXD11YVdnsO4CrrKw==" saltValue="CIfGeFZq+9r9xXOvb0H2Mw==" spinCount="100000" sheet="1" objects="1" scenarios="1"/>
  <mergeCells count="170">
    <mergeCell ref="N54:AS62"/>
    <mergeCell ref="C81:BC82"/>
    <mergeCell ref="C83:BC83"/>
    <mergeCell ref="A25:A33"/>
    <mergeCell ref="AQ38:AT38"/>
    <mergeCell ref="AW49:BC49"/>
    <mergeCell ref="B52:BA52"/>
    <mergeCell ref="A63:P63"/>
    <mergeCell ref="B50:AZ50"/>
    <mergeCell ref="B51:AZ51"/>
    <mergeCell ref="G46:R46"/>
    <mergeCell ref="S46:Z46"/>
    <mergeCell ref="AA46:AI46"/>
    <mergeCell ref="AW46:BC46"/>
    <mergeCell ref="AJ46:AM46"/>
    <mergeCell ref="AN44:AP44"/>
    <mergeCell ref="AQ43:AT43"/>
    <mergeCell ref="AQ44:AT44"/>
    <mergeCell ref="B45:F45"/>
    <mergeCell ref="G45:R45"/>
    <mergeCell ref="AJ45:AM45"/>
    <mergeCell ref="AW44:BC44"/>
    <mergeCell ref="B43:F43"/>
    <mergeCell ref="G43:R43"/>
    <mergeCell ref="AA48:AI48"/>
    <mergeCell ref="AJ48:AM48"/>
    <mergeCell ref="AN48:AP48"/>
    <mergeCell ref="AQ48:AT48"/>
    <mergeCell ref="B46:F46"/>
    <mergeCell ref="AA44:AI44"/>
    <mergeCell ref="AW45:BC45"/>
    <mergeCell ref="AJ43:AM43"/>
    <mergeCell ref="AJ44:AM44"/>
    <mergeCell ref="AN43:AP43"/>
    <mergeCell ref="AW43:BC43"/>
    <mergeCell ref="B44:F44"/>
    <mergeCell ref="G44:R44"/>
    <mergeCell ref="S44:Z44"/>
    <mergeCell ref="B5:BC5"/>
    <mergeCell ref="B6:BC6"/>
    <mergeCell ref="B8:BC8"/>
    <mergeCell ref="B9:BB9"/>
    <mergeCell ref="B7:BC7"/>
    <mergeCell ref="A36:AZ36"/>
    <mergeCell ref="C35:BB35"/>
    <mergeCell ref="S43:Z43"/>
    <mergeCell ref="AA43:AI43"/>
    <mergeCell ref="B42:F42"/>
    <mergeCell ref="G42:R42"/>
    <mergeCell ref="S42:Z42"/>
    <mergeCell ref="AA42:AI42"/>
    <mergeCell ref="AW42:BC42"/>
    <mergeCell ref="B41:F41"/>
    <mergeCell ref="G41:R41"/>
    <mergeCell ref="S41:Z41"/>
    <mergeCell ref="AJ41:AM41"/>
    <mergeCell ref="AW41:BC41"/>
    <mergeCell ref="AJ40:AM40"/>
    <mergeCell ref="AN39:AP39"/>
    <mergeCell ref="AN40:AP40"/>
    <mergeCell ref="AQ39:AT39"/>
    <mergeCell ref="AQ40:AT40"/>
    <mergeCell ref="A65:BC67"/>
    <mergeCell ref="C79:BC79"/>
    <mergeCell ref="B47:F47"/>
    <mergeCell ref="G47:R47"/>
    <mergeCell ref="AN45:AP45"/>
    <mergeCell ref="AN46:AP46"/>
    <mergeCell ref="AQ45:AT45"/>
    <mergeCell ref="AQ46:AT46"/>
    <mergeCell ref="S45:Z45"/>
    <mergeCell ref="C71:BC71"/>
    <mergeCell ref="C73:BC75"/>
    <mergeCell ref="C76:BC77"/>
    <mergeCell ref="AW48:BC48"/>
    <mergeCell ref="B48:F48"/>
    <mergeCell ref="G48:R48"/>
    <mergeCell ref="S48:Z48"/>
    <mergeCell ref="C68:BC69"/>
    <mergeCell ref="AA45:AI45"/>
    <mergeCell ref="S47:Z47"/>
    <mergeCell ref="AA47:AI47"/>
    <mergeCell ref="AW47:BC47"/>
    <mergeCell ref="AJ47:AM47"/>
    <mergeCell ref="AN47:AP47"/>
    <mergeCell ref="AQ47:AT47"/>
    <mergeCell ref="B39:F39"/>
    <mergeCell ref="G39:R39"/>
    <mergeCell ref="AJ39:AM39"/>
    <mergeCell ref="AE27:AL27"/>
    <mergeCell ref="AE28:AL28"/>
    <mergeCell ref="AJ42:AM42"/>
    <mergeCell ref="AN41:AP41"/>
    <mergeCell ref="AN42:AP42"/>
    <mergeCell ref="AQ41:AT41"/>
    <mergeCell ref="AQ42:AT42"/>
    <mergeCell ref="AA41:AI41"/>
    <mergeCell ref="AE29:AL29"/>
    <mergeCell ref="C34:AF34"/>
    <mergeCell ref="AA40:AI40"/>
    <mergeCell ref="S40:Z40"/>
    <mergeCell ref="AW27:AZ28"/>
    <mergeCell ref="A13:A21"/>
    <mergeCell ref="K15:Y15"/>
    <mergeCell ref="K17:U17"/>
    <mergeCell ref="AK17:AP17"/>
    <mergeCell ref="T19:AE19"/>
    <mergeCell ref="AG19:AK19"/>
    <mergeCell ref="AO19:AP19"/>
    <mergeCell ref="AT21:BC21"/>
    <mergeCell ref="I21:S21"/>
    <mergeCell ref="T21:AI21"/>
    <mergeCell ref="Y17:AD17"/>
    <mergeCell ref="AN15:BC15"/>
    <mergeCell ref="C19:E19"/>
    <mergeCell ref="F19:O19"/>
    <mergeCell ref="P19:S19"/>
    <mergeCell ref="AQ19:AT19"/>
    <mergeCell ref="C17:J17"/>
    <mergeCell ref="AV17:BC17"/>
    <mergeCell ref="AV19:BC19"/>
    <mergeCell ref="D23:AV24"/>
    <mergeCell ref="AW40:BC40"/>
    <mergeCell ref="C11:AR11"/>
    <mergeCell ref="G38:R38"/>
    <mergeCell ref="S38:Z38"/>
    <mergeCell ref="AA38:AI38"/>
    <mergeCell ref="AW38:BC38"/>
    <mergeCell ref="K13:Y13"/>
    <mergeCell ref="C13:J13"/>
    <mergeCell ref="AE17:AJ17"/>
    <mergeCell ref="AQ17:AT17"/>
    <mergeCell ref="AM27:AO28"/>
    <mergeCell ref="AP27:AT28"/>
    <mergeCell ref="Z15:AM15"/>
    <mergeCell ref="C15:J15"/>
    <mergeCell ref="C27:J28"/>
    <mergeCell ref="K27:N28"/>
    <mergeCell ref="O27:R28"/>
    <mergeCell ref="S27:W28"/>
    <mergeCell ref="X27:AB28"/>
    <mergeCell ref="AJ38:AM38"/>
    <mergeCell ref="AN38:AP38"/>
    <mergeCell ref="Y33:AO33"/>
    <mergeCell ref="D12:AS12"/>
    <mergeCell ref="BC25:BC36"/>
    <mergeCell ref="C85:AY85"/>
    <mergeCell ref="B2:E2"/>
    <mergeCell ref="J2:AM2"/>
    <mergeCell ref="C49:AV49"/>
    <mergeCell ref="A86:BC86"/>
    <mergeCell ref="A87:BC87"/>
    <mergeCell ref="AW29:AZ29"/>
    <mergeCell ref="E31:AZ31"/>
    <mergeCell ref="AR33:AZ33"/>
    <mergeCell ref="C29:J29"/>
    <mergeCell ref="K29:N29"/>
    <mergeCell ref="O29:R29"/>
    <mergeCell ref="S29:W29"/>
    <mergeCell ref="X29:AB29"/>
    <mergeCell ref="AM29:AO29"/>
    <mergeCell ref="AP29:AT29"/>
    <mergeCell ref="F33:N33"/>
    <mergeCell ref="Q33:U33"/>
    <mergeCell ref="B38:F38"/>
    <mergeCell ref="S39:Z39"/>
    <mergeCell ref="AA39:AI39"/>
    <mergeCell ref="AW39:BC39"/>
    <mergeCell ref="B40:F40"/>
    <mergeCell ref="G40:R40"/>
  </mergeCells>
  <conditionalFormatting sqref="B39:F39">
    <cfRule type="expression" dxfId="99" priority="147">
      <formula>ISBLANK($B$39)</formula>
    </cfRule>
  </conditionalFormatting>
  <conditionalFormatting sqref="B40:F41">
    <cfRule type="expression" dxfId="98" priority="146">
      <formula>ISBLANK($B$40)</formula>
    </cfRule>
  </conditionalFormatting>
  <conditionalFormatting sqref="B42:F42">
    <cfRule type="expression" dxfId="97" priority="144">
      <formula>ISBLANK($B$42)</formula>
    </cfRule>
  </conditionalFormatting>
  <conditionalFormatting sqref="B43:F43">
    <cfRule type="expression" dxfId="96" priority="143">
      <formula>ISBLANK($B$43)</formula>
    </cfRule>
  </conditionalFormatting>
  <conditionalFormatting sqref="B44:F44">
    <cfRule type="expression" dxfId="95" priority="138">
      <formula>ISBLANK($B$44)</formula>
    </cfRule>
  </conditionalFormatting>
  <conditionalFormatting sqref="B45:F45">
    <cfRule type="expression" dxfId="94" priority="137">
      <formula>ISBLANK($B$45)</formula>
    </cfRule>
  </conditionalFormatting>
  <conditionalFormatting sqref="B46:F46">
    <cfRule type="expression" dxfId="93" priority="136">
      <formula>ISBLANK($B$46)</formula>
    </cfRule>
  </conditionalFormatting>
  <conditionalFormatting sqref="B47:F47">
    <cfRule type="expression" dxfId="92" priority="135">
      <formula>ISBLANK($B$47)</formula>
    </cfRule>
  </conditionalFormatting>
  <conditionalFormatting sqref="B48:F48">
    <cfRule type="expression" dxfId="91" priority="134">
      <formula>ISBLANK($B$48)</formula>
    </cfRule>
  </conditionalFormatting>
  <conditionalFormatting sqref="C49">
    <cfRule type="containsText" dxfId="89" priority="10" operator="containsText" text="Veuillez">
      <formula>NOT(ISERROR(SEARCH("Veuillez",C49)))</formula>
    </cfRule>
    <cfRule type="containsText" dxfId="88" priority="11" operator="containsText" text="please">
      <formula>NOT(ISERROR(SEARCH("please",C49)))</formula>
    </cfRule>
  </conditionalFormatting>
  <conditionalFormatting sqref="C34:AF34">
    <cfRule type="containsText" dxfId="85" priority="13" operator="containsText" text="sign">
      <formula>NOT(ISERROR(SEARCH("sign",C34)))</formula>
    </cfRule>
  </conditionalFormatting>
  <conditionalFormatting sqref="D31">
    <cfRule type="containsText" dxfId="84" priority="188" operator="containsText" text="FALSE">
      <formula>NOT(ISERROR(SEARCH("FALSE",D31)))</formula>
    </cfRule>
  </conditionalFormatting>
  <conditionalFormatting sqref="E31">
    <cfRule type="expression" dxfId="83" priority="174">
      <formula>ISNUMBER($C$31)</formula>
    </cfRule>
  </conditionalFormatting>
  <conditionalFormatting sqref="F33:N33">
    <cfRule type="expression" dxfId="82" priority="142">
      <formula>ISBLANK($F$33)</formula>
    </cfRule>
  </conditionalFormatting>
  <conditionalFormatting sqref="F19:O19">
    <cfRule type="expression" dxfId="81" priority="179">
      <formula>ISBLANK($F$19)</formula>
    </cfRule>
  </conditionalFormatting>
  <conditionalFormatting sqref="G39:R39">
    <cfRule type="expression" dxfId="80" priority="127">
      <formula>ISBLANK($G$39)</formula>
    </cfRule>
  </conditionalFormatting>
  <conditionalFormatting sqref="G40:R41">
    <cfRule type="expression" dxfId="79" priority="126">
      <formula>ISBLANK($G$40)</formula>
    </cfRule>
  </conditionalFormatting>
  <conditionalFormatting sqref="G42:R42">
    <cfRule type="expression" dxfId="78" priority="124">
      <formula>ISBLANK($G$42)</formula>
    </cfRule>
  </conditionalFormatting>
  <conditionalFormatting sqref="G43:R43">
    <cfRule type="expression" dxfId="77" priority="123">
      <formula>ISBLANK($G$43)</formula>
    </cfRule>
  </conditionalFormatting>
  <conditionalFormatting sqref="G44:R44">
    <cfRule type="expression" dxfId="76" priority="122">
      <formula>ISBLANK($G$44)</formula>
    </cfRule>
  </conditionalFormatting>
  <conditionalFormatting sqref="G45:R45">
    <cfRule type="expression" dxfId="75" priority="121">
      <formula>ISBLANK($G$45)</formula>
    </cfRule>
  </conditionalFormatting>
  <conditionalFormatting sqref="G46:R46">
    <cfRule type="expression" dxfId="74" priority="120">
      <formula>ISBLANK($G$46)</formula>
    </cfRule>
  </conditionalFormatting>
  <conditionalFormatting sqref="G47:R47">
    <cfRule type="expression" dxfId="73" priority="119">
      <formula>ISBLANK($G$47)</formula>
    </cfRule>
  </conditionalFormatting>
  <conditionalFormatting sqref="G48:R48">
    <cfRule type="expression" dxfId="72" priority="118">
      <formula>ISBLANK($G$48)</formula>
    </cfRule>
  </conditionalFormatting>
  <conditionalFormatting sqref="H21">
    <cfRule type="containsText" dxfId="71" priority="173" operator="containsText" text="false">
      <formula>NOT(ISERROR(SEARCH("false",H21)))</formula>
    </cfRule>
  </conditionalFormatting>
  <conditionalFormatting sqref="K17:U17">
    <cfRule type="expression" dxfId="70" priority="184">
      <formula>ISBLANK($K$17)</formula>
    </cfRule>
  </conditionalFormatting>
  <conditionalFormatting sqref="K13:Y13">
    <cfRule type="expression" dxfId="69" priority="186">
      <formula>ISBLANK($K$13)</formula>
    </cfRule>
  </conditionalFormatting>
  <conditionalFormatting sqref="K15:Y15">
    <cfRule type="expression" dxfId="68" priority="185">
      <formula>ISBLANK($K$15)</formula>
    </cfRule>
  </conditionalFormatting>
  <conditionalFormatting sqref="Q33:U33">
    <cfRule type="expression" dxfId="65" priority="141">
      <formula>ISBLANK($Q$33)</formula>
    </cfRule>
  </conditionalFormatting>
  <conditionalFormatting sqref="S39:Z39">
    <cfRule type="expression" dxfId="64" priority="111">
      <formula>ISBLANK($S$39)</formula>
    </cfRule>
  </conditionalFormatting>
  <conditionalFormatting sqref="S40:Z41">
    <cfRule type="expression" dxfId="63" priority="110">
      <formula>ISBLANK($S$40)</formula>
    </cfRule>
  </conditionalFormatting>
  <conditionalFormatting sqref="S42:Z42">
    <cfRule type="expression" dxfId="62" priority="108">
      <formula>ISBLANK($S$42)</formula>
    </cfRule>
  </conditionalFormatting>
  <conditionalFormatting sqref="S43:Z43">
    <cfRule type="expression" dxfId="61" priority="107">
      <formula>ISBLANK($S$43)</formula>
    </cfRule>
  </conditionalFormatting>
  <conditionalFormatting sqref="S44:Z44">
    <cfRule type="expression" dxfId="60" priority="106">
      <formula>ISBLANK($S$44)</formula>
    </cfRule>
  </conditionalFormatting>
  <conditionalFormatting sqref="S45:Z45">
    <cfRule type="expression" dxfId="59" priority="105">
      <formula>ISBLANK($S$45)</formula>
    </cfRule>
  </conditionalFormatting>
  <conditionalFormatting sqref="S46:Z46">
    <cfRule type="expression" dxfId="58" priority="104">
      <formula>ISBLANK($S$46)</formula>
    </cfRule>
  </conditionalFormatting>
  <conditionalFormatting sqref="S47:Z47">
    <cfRule type="expression" dxfId="57" priority="103">
      <formula>ISBLANK($S$47)</formula>
    </cfRule>
  </conditionalFormatting>
  <conditionalFormatting sqref="S48:Z48">
    <cfRule type="expression" dxfId="56" priority="102">
      <formula>ISBLANK($S$48)</formula>
    </cfRule>
  </conditionalFormatting>
  <conditionalFormatting sqref="T19:AE19">
    <cfRule type="expression" dxfId="55" priority="178">
      <formula>ISBLANK($T$19)</formula>
    </cfRule>
  </conditionalFormatting>
  <conditionalFormatting sqref="T21:AI21">
    <cfRule type="expression" dxfId="54" priority="172">
      <formula>AND(ISTEXT($H$22),ISBLANK($T$21))</formula>
    </cfRule>
  </conditionalFormatting>
  <conditionalFormatting sqref="Y17:AD17">
    <cfRule type="expression" dxfId="53" priority="182">
      <formula>ISBLANK($Y$17)</formula>
    </cfRule>
  </conditionalFormatting>
  <conditionalFormatting sqref="Y33:AO33">
    <cfRule type="expression" dxfId="52" priority="140">
      <formula>ISBLANK($Y$33)</formula>
    </cfRule>
  </conditionalFormatting>
  <conditionalFormatting sqref="AA39:AI39">
    <cfRule type="expression" dxfId="51" priority="95">
      <formula>ISBLANK($AA$39)</formula>
    </cfRule>
  </conditionalFormatting>
  <conditionalFormatting sqref="AA40:AI41">
    <cfRule type="expression" dxfId="50" priority="94">
      <formula>ISBLANK($AA$40)</formula>
    </cfRule>
  </conditionalFormatting>
  <conditionalFormatting sqref="AA42:AI42">
    <cfRule type="expression" dxfId="49" priority="92">
      <formula>ISBLANK($AA$42)</formula>
    </cfRule>
  </conditionalFormatting>
  <conditionalFormatting sqref="AA43:AI43">
    <cfRule type="expression" dxfId="48" priority="91">
      <formula>ISBLANK($AA$43)</formula>
    </cfRule>
  </conditionalFormatting>
  <conditionalFormatting sqref="AA44:AI44">
    <cfRule type="expression" dxfId="47" priority="90">
      <formula>ISBLANK($AA$44)</formula>
    </cfRule>
  </conditionalFormatting>
  <conditionalFormatting sqref="AA45:AI45">
    <cfRule type="expression" dxfId="46" priority="89">
      <formula>ISBLANK($AA$45)</formula>
    </cfRule>
  </conditionalFormatting>
  <conditionalFormatting sqref="AA46:AI46">
    <cfRule type="expression" dxfId="45" priority="88">
      <formula>ISBLANK($AA$46)</formula>
    </cfRule>
  </conditionalFormatting>
  <conditionalFormatting sqref="AA47:AI47">
    <cfRule type="expression" dxfId="44" priority="87">
      <formula>ISBLANK($AA$47)</formula>
    </cfRule>
  </conditionalFormatting>
  <conditionalFormatting sqref="AA48:AI48">
    <cfRule type="expression" dxfId="43" priority="86">
      <formula>ISBLANK($AA$48)</formula>
    </cfRule>
  </conditionalFormatting>
  <conditionalFormatting sqref="AE29:AL29">
    <cfRule type="containsText" dxfId="40" priority="7" operator="containsText" text="er">
      <formula>NOT(ISERROR(SEARCH("er",AE29)))</formula>
    </cfRule>
  </conditionalFormatting>
  <conditionalFormatting sqref="AG19:AK19">
    <cfRule type="expression" dxfId="39" priority="177">
      <formula>ISBLANK($AG$19)</formula>
    </cfRule>
  </conditionalFormatting>
  <conditionalFormatting sqref="AJ39">
    <cfRule type="expression" dxfId="38" priority="29">
      <formula>ISBLANK($AJ$39)</formula>
    </cfRule>
  </conditionalFormatting>
  <conditionalFormatting sqref="AJ40:AJ41">
    <cfRule type="expression" dxfId="37" priority="28">
      <formula>ISBLANK($AJ$40)</formula>
    </cfRule>
  </conditionalFormatting>
  <conditionalFormatting sqref="AJ42">
    <cfRule type="expression" dxfId="36" priority="26">
      <formula>ISBLANK($AJ$42)</formula>
    </cfRule>
  </conditionalFormatting>
  <conditionalFormatting sqref="AJ43">
    <cfRule type="expression" dxfId="35" priority="25">
      <formula>ISBLANK($AJ$43)</formula>
    </cfRule>
  </conditionalFormatting>
  <conditionalFormatting sqref="AJ44">
    <cfRule type="expression" dxfId="34" priority="24">
      <formula>ISBLANK($AJ$44)</formula>
    </cfRule>
  </conditionalFormatting>
  <conditionalFormatting sqref="AJ45">
    <cfRule type="expression" dxfId="33" priority="23">
      <formula>ISBLANK($AJ$45)</formula>
    </cfRule>
  </conditionalFormatting>
  <conditionalFormatting sqref="AJ46">
    <cfRule type="expression" dxfId="32" priority="22">
      <formula>ISBLANK($AJ$46)</formula>
    </cfRule>
  </conditionalFormatting>
  <conditionalFormatting sqref="AJ47">
    <cfRule type="expression" dxfId="31" priority="21">
      <formula>ISBLANK($AJ$47)</formula>
    </cfRule>
  </conditionalFormatting>
  <conditionalFormatting sqref="AJ48">
    <cfRule type="expression" dxfId="30" priority="20">
      <formula>ISBLANK($AJ$48)</formula>
    </cfRule>
  </conditionalFormatting>
  <conditionalFormatting sqref="AK17:AP17">
    <cfRule type="expression" dxfId="29" priority="181">
      <formula>ISBLANK($AK$17)</formula>
    </cfRule>
  </conditionalFormatting>
  <conditionalFormatting sqref="AN39:AP39">
    <cfRule type="expression" dxfId="28" priority="79">
      <formula>ISNUMBER($BF$39)</formula>
    </cfRule>
  </conditionalFormatting>
  <conditionalFormatting sqref="AN40:AP41">
    <cfRule type="expression" dxfId="27" priority="77">
      <formula>ISNUMBER($BF$40)</formula>
    </cfRule>
  </conditionalFormatting>
  <conditionalFormatting sqref="AN42:AP42">
    <cfRule type="expression" dxfId="26" priority="75">
      <formula>ISNUMBER($BF$42)</formula>
    </cfRule>
  </conditionalFormatting>
  <conditionalFormatting sqref="AN43:AP43">
    <cfRule type="expression" dxfId="25" priority="74">
      <formula>ISNUMBER($BF$43)</formula>
    </cfRule>
  </conditionalFormatting>
  <conditionalFormatting sqref="AN44:AP44">
    <cfRule type="expression" dxfId="24" priority="73">
      <formula>ISNUMBER($BF$44)</formula>
    </cfRule>
  </conditionalFormatting>
  <conditionalFormatting sqref="AN45:AP45">
    <cfRule type="expression" dxfId="23" priority="72">
      <formula>ISNUMBER($BF$45)</formula>
    </cfRule>
  </conditionalFormatting>
  <conditionalFormatting sqref="AN46:AP46">
    <cfRule type="expression" dxfId="22" priority="71">
      <formula>ISNUMBER($BF$46)</formula>
    </cfRule>
  </conditionalFormatting>
  <conditionalFormatting sqref="AN47:AP47">
    <cfRule type="expression" dxfId="21" priority="70">
      <formula>ISNUMBER($BF$47)</formula>
    </cfRule>
  </conditionalFormatting>
  <conditionalFormatting sqref="AN48:AP48">
    <cfRule type="expression" dxfId="20" priority="69">
      <formula>ISNUMBER($BF$48)</formula>
    </cfRule>
  </conditionalFormatting>
  <conditionalFormatting sqref="AN15:BC15">
    <cfRule type="expression" dxfId="19" priority="183">
      <formula>ISBLANK($AN$15)</formula>
    </cfRule>
  </conditionalFormatting>
  <conditionalFormatting sqref="AO19:AP19">
    <cfRule type="expression" dxfId="18" priority="176">
      <formula>ISBLANK($AO$19)</formula>
    </cfRule>
  </conditionalFormatting>
  <conditionalFormatting sqref="AQ39:AT39">
    <cfRule type="expression" dxfId="17" priority="78">
      <formula>ISNUMBER($BH$39)</formula>
    </cfRule>
  </conditionalFormatting>
  <conditionalFormatting sqref="AQ40:AT40">
    <cfRule type="expression" dxfId="16" priority="62">
      <formula>ISNUMBER($BH$40)</formula>
    </cfRule>
  </conditionalFormatting>
  <conditionalFormatting sqref="AQ41:AT41">
    <cfRule type="expression" dxfId="15" priority="61">
      <formula>ISNUMBER($BH$41)</formula>
    </cfRule>
  </conditionalFormatting>
  <conditionalFormatting sqref="AQ42:AT42">
    <cfRule type="expression" dxfId="14" priority="60">
      <formula>ISNUMBER($BH$42)</formula>
    </cfRule>
  </conditionalFormatting>
  <conditionalFormatting sqref="AQ43:AT43">
    <cfRule type="expression" dxfId="13" priority="59">
      <formula>ISNUMBER($BH$43)</formula>
    </cfRule>
  </conditionalFormatting>
  <conditionalFormatting sqref="AQ44:AT44">
    <cfRule type="expression" dxfId="12" priority="58">
      <formula>ISNUMBER($BH$44)</formula>
    </cfRule>
  </conditionalFormatting>
  <conditionalFormatting sqref="AQ45:AT45">
    <cfRule type="expression" dxfId="11" priority="57">
      <formula>ISNUMBER($BH$45)</formula>
    </cfRule>
  </conditionalFormatting>
  <conditionalFormatting sqref="AQ46:AT46">
    <cfRule type="expression" dxfId="10" priority="56">
      <formula>ISNUMBER($BH$46)</formula>
    </cfRule>
  </conditionalFormatting>
  <conditionalFormatting sqref="AQ47:AT47">
    <cfRule type="expression" dxfId="9" priority="55">
      <formula>ISNUMBER($BH$47)</formula>
    </cfRule>
  </conditionalFormatting>
  <conditionalFormatting sqref="AQ48:AT48">
    <cfRule type="expression" dxfId="8" priority="54">
      <formula>ISNUMBER($BH$48)</formula>
    </cfRule>
  </conditionalFormatting>
  <conditionalFormatting sqref="AR33">
    <cfRule type="expression" dxfId="7" priority="139">
      <formula>ISBLANK($AR$33)</formula>
    </cfRule>
  </conditionalFormatting>
  <conditionalFormatting sqref="AW39:BC48">
    <cfRule type="containsText" dxfId="6" priority="2" operator="containsText" text="please">
      <formula>NOT(ISERROR(SEARCH("please",AW39)))</formula>
    </cfRule>
    <cfRule type="expression" dxfId="5" priority="3">
      <formula>#REF!="English"</formula>
    </cfRule>
    <cfRule type="containsText" dxfId="4" priority="1" operator="containsText" text="Veuillez">
      <formula>NOT(ISERROR(SEARCH("Veuillez",AW39)))</formula>
    </cfRule>
    <cfRule type="expression" dxfId="3" priority="4">
      <formula>#REF!="French"</formula>
    </cfRule>
  </conditionalFormatting>
  <conditionalFormatting sqref="AW49:BC49">
    <cfRule type="containsText" dxfId="2" priority="8" operator="containsText" text="er">
      <formula>NOT(ISERROR(SEARCH("er",AW49)))</formula>
    </cfRule>
  </conditionalFormatting>
  <dataValidations count="4">
    <dataValidation type="list" allowBlank="1" showInputMessage="1" showErrorMessage="1" error="Please select the province to automatically calculate the tax rate.  _x000a__x000a_Veuillez sélectionner la province pour calculer automaticquement le taux de taxes.  " prompt="Please select the province to automatically calculate the tax rate.  _x000a__x000a_Veuillez sélectionner la province pour calculer automaticquement le taux de taxes.  " sqref="AO19:AP19" xr:uid="{00000000-0002-0000-0000-000000000000}">
      <formula1>Prov</formula1>
    </dataValidation>
    <dataValidation type="custom" errorStyle="warning" allowBlank="1" showInputMessage="1" showErrorMessage="1" error="Please enter valid email address.  _x000a__x000a_Veuillez entrer une adresse courriel valide.  " prompt="Please enter valid email address.  _x000a__x000a_Veuillez entrer une adresse courriel valide.  " sqref="F19:O19" xr:uid="{00000000-0002-0000-0000-000001000000}">
      <formula1>SEARCH(".",F19,(SEARCH("@",F19,1))+2)</formula1>
    </dataValidation>
    <dataValidation type="list" allowBlank="1" showInputMessage="1" showErrorMessage="1" sqref="AJ39:AJ48" xr:uid="{00000000-0002-0000-0000-000002000000}">
      <formula1>INDIRECT($AJ$37)</formula1>
    </dataValidation>
    <dataValidation type="decimal" operator="greaterThan" allowBlank="1" showInputMessage="1" showErrorMessage="1" sqref="AN39:AT48" xr:uid="{00000000-0002-0000-0000-000003000000}">
      <formula1>-1000000</formula1>
    </dataValidation>
  </dataValidations>
  <pageMargins left="0.25" right="0.25" top="0.75" bottom="0.75" header="0.3" footer="0.3"/>
  <pageSetup scale="94" orientation="landscape" horizontalDpi="1200" verticalDpi="1200" r:id="rId1"/>
  <headerFooter>
    <oddFooter xml:space="preserve">&amp;R&amp;K00+000..   </oddFooter>
    <evenFooter>&amp;C&amp;"-,Bold"For more than 16 concerts, please use extra forms</evenFooter>
    <firstFooter xml:space="preserve">&amp;C&amp;"Arial Narrow,Regular"&amp;10SOCAN Licensing, 41 Valleybrook Drive, Toronto ON, M3B 2S6 | Current accounts t 1.866.944.6223 (when prompted, select 3 &amp; 2) | f 416.442.3829 licence@socan.caFirst time licensees t 1.866.944.6210 | f 514.844.4560       </firstFooter>
  </headerFooter>
  <rowBreaks count="2" manualBreakCount="2">
    <brk id="36" max="16383" man="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6</xdr:col>
                    <xdr:colOff>161925</xdr:colOff>
                    <xdr:row>19</xdr:row>
                    <xdr:rowOff>47625</xdr:rowOff>
                  </from>
                  <to>
                    <xdr:col>8</xdr:col>
                    <xdr:colOff>47625</xdr:colOff>
                    <xdr:row>21</xdr:row>
                    <xdr:rowOff>28575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6</xdr:col>
                    <xdr:colOff>161925</xdr:colOff>
                    <xdr:row>20</xdr:row>
                    <xdr:rowOff>142875</xdr:rowOff>
                  </from>
                  <to>
                    <xdr:col>8</xdr:col>
                    <xdr:colOff>47625</xdr:colOff>
                    <xdr:row>21</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1" id="{172159EB-4B36-44DB-9799-D89410012BE1}">
            <xm:f>'Selected Tariff info'!$D$3="Show Qtly table"</xm:f>
            <x14:dxf>
              <font>
                <color auto="1"/>
              </font>
            </x14:dxf>
          </x14:cfRule>
          <xm:sqref>C25</xm:sqref>
        </x14:conditionalFormatting>
        <x14:conditionalFormatting xmlns:xm="http://schemas.microsoft.com/office/excel/2006/main">
          <x14:cfRule type="expression" priority="189" id="{8466CBDB-157E-47EF-8125-C831B3934773}">
            <xm:f>'Selected Tariff info'!$D$3="Show Qtly table"</xm:f>
            <x14:dxf>
              <font>
                <color theme="1"/>
              </font>
              <fill>
                <patternFill>
                  <bgColor theme="9" tint="0.39994506668294322"/>
                </patternFill>
              </fill>
              <border>
                <left style="thin">
                  <color auto="1"/>
                </left>
                <right style="thin">
                  <color auto="1"/>
                </right>
                <top style="thin">
                  <color auto="1"/>
                </top>
                <bottom style="thin">
                  <color auto="1"/>
                </bottom>
                <vertical/>
                <horizontal/>
              </border>
            </x14:dxf>
          </x14:cfRule>
          <xm:sqref>C27:AB28</xm:sqref>
        </x14:conditionalFormatting>
        <x14:conditionalFormatting xmlns:xm="http://schemas.microsoft.com/office/excel/2006/main">
          <x14:cfRule type="expression" priority="190" id="{BB5B452C-C5D0-42AC-9AD2-44AFA2E96091}">
            <xm:f>'Selected Tariff info'!$D$3="Show Qtly table"</xm:f>
            <x14:dxf>
              <font>
                <color theme="1"/>
              </font>
              <border>
                <left style="thin">
                  <color auto="1"/>
                </left>
                <right style="thin">
                  <color auto="1"/>
                </right>
                <top style="thin">
                  <color auto="1"/>
                </top>
                <bottom style="thin">
                  <color auto="1"/>
                </bottom>
                <vertical/>
                <horizontal/>
              </border>
            </x14:dxf>
          </x14:cfRule>
          <xm:sqref>C29:AB29</xm:sqref>
        </x14:conditionalFormatting>
        <x14:conditionalFormatting xmlns:xm="http://schemas.microsoft.com/office/excel/2006/main">
          <x14:cfRule type="expression" priority="193" id="{73C4D407-F5ED-4587-AE10-6B7416212892}">
            <xm:f>Language!$G$2="french"</xm:f>
            <x14:dxf>
              <numFmt numFmtId="172" formatCode="#,##0.00\ [$$-C0C]"/>
            </x14:dxf>
          </x14:cfRule>
          <x14:cfRule type="expression" priority="192" id="{58227C3B-F75D-442C-9E70-276292755D8D}">
            <xm:f>Language!$G$2="English"</xm:f>
            <x14:dxf>
              <numFmt numFmtId="171" formatCode="&quot;$&quot;#,##0.00"/>
            </x14:dxf>
          </x14:cfRule>
          <xm:sqref>K29:AB29</xm:sqref>
        </x14:conditionalFormatting>
        <x14:conditionalFormatting xmlns:xm="http://schemas.microsoft.com/office/excel/2006/main">
          <x14:cfRule type="expression" priority="194" id="{AA8DCE9B-FB12-43F7-BE6C-43E7B59C3DC5}">
            <xm:f>Language!$G$2="English"</xm:f>
            <x14:dxf>
              <numFmt numFmtId="171" formatCode="&quot;$&quot;#,##0.00"/>
            </x14:dxf>
          </x14:cfRule>
          <x14:cfRule type="expression" priority="195" id="{41C8930A-9CFB-4759-A99A-0A5B0464321D}">
            <xm:f>Language!$G$2="French"</xm:f>
            <x14:dxf>
              <numFmt numFmtId="172" formatCode="#,##0.00\ [$$-C0C]"/>
            </x14:dxf>
          </x14:cfRule>
          <xm:sqref>AE29 AM29:AW29 BA29:BB29 AN39:AV48 AW49:BC49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promptTitle="Was admission charged?" prompt="If Admission was charged, please indicate &quot;Yes&quot; and provide the Gross Ticket Sales (A) to calculate the license fee._x000a__x000a_If Admission was NOT charged, please indicate &quot;Yes&quot; and provide the Fees Paid to the performers (B) to calculate the license fee." xr:uid="{00000000-0002-0000-0000-000004000000}">
          <x14:formula1>
            <xm:f>INDIRECT('page2 translations'!$C$1)</xm:f>
          </x14:formula1>
          <xm:sqref>AJ39:AJ48</xm:sqref>
        </x14:dataValidation>
        <x14:dataValidation type="list" allowBlank="1" showInputMessage="1" showErrorMessage="1" xr:uid="{F1BD2C1C-DAD4-4750-B180-B97B8EEADC73}">
          <x14:formula1>
            <xm:f>Language!$B$2:$B$3</xm:f>
          </x14:formula1>
          <xm:sqref>B2:E2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I20"/>
  <sheetViews>
    <sheetView workbookViewId="0">
      <selection activeCell="D5" sqref="D5"/>
    </sheetView>
  </sheetViews>
  <sheetFormatPr defaultRowHeight="15" x14ac:dyDescent="0.25"/>
  <cols>
    <col min="1" max="1" width="17.7109375" bestFit="1" customWidth="1"/>
    <col min="2" max="2" width="35.7109375" customWidth="1"/>
    <col min="3" max="3" width="95.42578125" bestFit="1" customWidth="1"/>
    <col min="4" max="4" width="100.85546875" bestFit="1" customWidth="1"/>
  </cols>
  <sheetData>
    <row r="1" spans="1:9" x14ac:dyDescent="0.25">
      <c r="A1" t="s">
        <v>11</v>
      </c>
      <c r="B1" s="8" t="str">
        <f>Language!G2</f>
        <v>Français</v>
      </c>
      <c r="C1" s="8" t="str">
        <f>IF(B1="English",F1,F4)</f>
        <v>OuiNon</v>
      </c>
      <c r="F1" t="s">
        <v>247</v>
      </c>
    </row>
    <row r="2" spans="1:9" x14ac:dyDescent="0.25">
      <c r="A2" t="s">
        <v>12</v>
      </c>
      <c r="B2" t="str">
        <f>'Selected Tariff info'!C3</f>
        <v>4A1</v>
      </c>
      <c r="F2" t="s">
        <v>10</v>
      </c>
      <c r="G2">
        <v>1</v>
      </c>
    </row>
    <row r="3" spans="1:9" x14ac:dyDescent="0.25">
      <c r="A3" t="s">
        <v>83</v>
      </c>
      <c r="B3" t="str">
        <f>VLOOKUP($B$2,Tariffs!$C:$G,4,FALSE)</f>
        <v>3%</v>
      </c>
      <c r="C3" t="str">
        <f>VLOOKUP($B$2,Tariffs!C:H,6,FALSE)</f>
        <v>3 %</v>
      </c>
      <c r="F3" t="s">
        <v>248</v>
      </c>
      <c r="G3">
        <v>2</v>
      </c>
    </row>
    <row r="4" spans="1:9" x14ac:dyDescent="0.25">
      <c r="A4" t="s">
        <v>81</v>
      </c>
      <c r="B4">
        <f>VLOOKUP($B$2,Tariffs!$C:$G,5,FALSE)</f>
        <v>35</v>
      </c>
      <c r="F4" t="s">
        <v>249</v>
      </c>
    </row>
    <row r="5" spans="1:9" x14ac:dyDescent="0.25">
      <c r="B5" t="s">
        <v>14</v>
      </c>
      <c r="C5" t="s">
        <v>3</v>
      </c>
      <c r="D5" t="s">
        <v>15</v>
      </c>
      <c r="F5" t="s">
        <v>250</v>
      </c>
      <c r="G5">
        <v>1</v>
      </c>
      <c r="I5" t="str">
        <f>F5&amp;""&amp;G5</f>
        <v>Oui1</v>
      </c>
    </row>
    <row r="6" spans="1:9" x14ac:dyDescent="0.25">
      <c r="A6" t="s">
        <v>16</v>
      </c>
      <c r="B6" t="str">
        <f>IF($B$1="English",C6,D6)</f>
        <v>Date du concert
(JJ/MM/AA)</v>
      </c>
      <c r="C6" t="s">
        <v>251</v>
      </c>
      <c r="D6" t="s">
        <v>252</v>
      </c>
      <c r="F6" t="s">
        <v>253</v>
      </c>
      <c r="G6">
        <v>2</v>
      </c>
    </row>
    <row r="7" spans="1:9" x14ac:dyDescent="0.25">
      <c r="A7" t="s">
        <v>19</v>
      </c>
      <c r="B7" t="str">
        <f t="shared" ref="B7:B15" si="0">IF($B$1="English",C7,D7)</f>
        <v>Nom du ou des concert(s)</v>
      </c>
      <c r="C7" t="s">
        <v>254</v>
      </c>
      <c r="D7" t="s">
        <v>255</v>
      </c>
    </row>
    <row r="8" spans="1:9" x14ac:dyDescent="0.25">
      <c r="A8" t="s">
        <v>22</v>
      </c>
      <c r="B8" t="str">
        <f t="shared" si="0"/>
        <v>Nom de la salle et ville</v>
      </c>
      <c r="C8" t="s">
        <v>256</v>
      </c>
      <c r="D8" t="s">
        <v>257</v>
      </c>
    </row>
    <row r="9" spans="1:9" x14ac:dyDescent="0.25">
      <c r="A9" t="s">
        <v>25</v>
      </c>
      <c r="B9" t="str">
        <f t="shared" si="0"/>
        <v>Nom et adresse du promoteur</v>
      </c>
      <c r="C9" t="s">
        <v>258</v>
      </c>
      <c r="D9" t="s">
        <v>259</v>
      </c>
    </row>
    <row r="10" spans="1:9" x14ac:dyDescent="0.25">
      <c r="A10" t="s">
        <v>28</v>
      </c>
      <c r="B10" t="str">
        <f t="shared" si="0"/>
        <v>a été chargée d'admission?</v>
      </c>
      <c r="C10" t="s">
        <v>260</v>
      </c>
      <c r="D10" t="s">
        <v>261</v>
      </c>
    </row>
    <row r="11" spans="1:9" ht="30" x14ac:dyDescent="0.25">
      <c r="A11" t="s">
        <v>31</v>
      </c>
      <c r="B11" t="str">
        <f t="shared" si="0"/>
        <v>Ventes brutes de billets (A)</v>
      </c>
      <c r="C11" s="4" t="s">
        <v>262</v>
      </c>
      <c r="D11" t="s">
        <v>263</v>
      </c>
    </row>
    <row r="12" spans="1:9" x14ac:dyDescent="0.25">
      <c r="A12" t="s">
        <v>34</v>
      </c>
      <c r="B12" t="str">
        <f t="shared" si="0"/>
        <v>Cachets payés aux exécutants (B)</v>
      </c>
      <c r="C12" t="s">
        <v>264</v>
      </c>
      <c r="D12" t="s">
        <v>265</v>
      </c>
    </row>
    <row r="13" spans="1:9" x14ac:dyDescent="0.25">
      <c r="A13" t="s">
        <v>37</v>
      </c>
      <c r="B13" t="str">
        <f t="shared" si="0"/>
        <v>Droit par concert (A ou B) x 3 % (min. 35$)</v>
      </c>
      <c r="C13" t="str">
        <f>IF(OR(B2="4A2",B2="4B3"),"Per event fee (A or B) x "&amp;B3&amp;" (annual min. $"&amp;B4&amp;")","Per event fee (A or B) x "&amp;B3&amp;" (min. $"&amp;B4&amp;")")</f>
        <v>Per event fee (A or B) x 3% (min. $35)</v>
      </c>
      <c r="D13" t="str">
        <f>IF(OR(B2="4A2",B2="4B3"),"Droit par concert (A ou B) x "&amp;C3&amp;" (annuels min. "&amp;B4&amp;"$)","Droit par concert (A ou B) x "&amp;C3&amp;" (min. "&amp;B4&amp;"$)")</f>
        <v>Droit par concert (A ou B) x 3 % (min. 35$)</v>
      </c>
    </row>
    <row r="14" spans="1:9" x14ac:dyDescent="0.25">
      <c r="A14" t="s">
        <v>40</v>
      </c>
      <c r="B14" t="str">
        <f t="shared" si="0"/>
        <v>TOTAL DES DROITS À PAYER (ajouter les taxes à la première page)</v>
      </c>
      <c r="C14" t="s">
        <v>266</v>
      </c>
      <c r="D14" t="s">
        <v>267</v>
      </c>
    </row>
    <row r="15" spans="1:9" x14ac:dyDescent="0.25">
      <c r="A15" t="s">
        <v>43</v>
      </c>
      <c r="B15" t="str">
        <f t="shared" si="0"/>
        <v xml:space="preserve">AUX FINS DE RÉPARTITION DES REDEVANCES, veuillez joindre la liste des œuvres musicales de chaque concert </v>
      </c>
      <c r="C15" t="s">
        <v>268</v>
      </c>
      <c r="D15" t="s">
        <v>269</v>
      </c>
    </row>
    <row r="16" spans="1:9" x14ac:dyDescent="0.25">
      <c r="A16" t="s">
        <v>46</v>
      </c>
      <c r="B16" t="str">
        <f>IF($B$1="English",C16,D16)</f>
        <v>Pour plus de 10 événements, veuillez utiliser d'autres formulaires</v>
      </c>
      <c r="C16" t="s">
        <v>270</v>
      </c>
      <c r="D16" t="s">
        <v>271</v>
      </c>
    </row>
    <row r="17" spans="2:4" x14ac:dyDescent="0.25">
      <c r="B17" t="str">
        <f>IF($B$1="English",C17,D17)</f>
        <v>Droit de RÉ:SONNE (15$ par événement)</v>
      </c>
      <c r="C17" t="s">
        <v>272</v>
      </c>
      <c r="D17" t="s">
        <v>273</v>
      </c>
    </row>
    <row r="20" spans="2:4" x14ac:dyDescent="0.25">
      <c r="D20" s="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34998626667073579"/>
  </sheetPr>
  <dimension ref="A1:X16"/>
  <sheetViews>
    <sheetView workbookViewId="0">
      <selection activeCell="C17" sqref="C17"/>
    </sheetView>
  </sheetViews>
  <sheetFormatPr defaultRowHeight="15" x14ac:dyDescent="0.25"/>
  <cols>
    <col min="1" max="1" width="22.5703125" bestFit="1" customWidth="1"/>
    <col min="2" max="4" width="14.7109375" customWidth="1"/>
    <col min="5" max="5" width="10.5703125" bestFit="1" customWidth="1"/>
    <col min="6" max="7" width="14.7109375" customWidth="1"/>
    <col min="9" max="9" width="11.28515625" bestFit="1" customWidth="1"/>
    <col min="16" max="16" width="1.7109375" customWidth="1"/>
  </cols>
  <sheetData>
    <row r="1" spans="1:24" x14ac:dyDescent="0.25">
      <c r="A1" t="s">
        <v>11</v>
      </c>
      <c r="B1" s="8" t="str">
        <f>Language!G2</f>
        <v>Français</v>
      </c>
      <c r="C1" s="8"/>
      <c r="I1" t="s">
        <v>274</v>
      </c>
      <c r="J1">
        <v>1</v>
      </c>
    </row>
    <row r="2" spans="1:24" x14ac:dyDescent="0.25">
      <c r="A2" t="s">
        <v>12</v>
      </c>
      <c r="B2" t="str">
        <f>'Selected Tariff info'!C3</f>
        <v>4A1</v>
      </c>
      <c r="C2" t="str">
        <f>HLOOKUP(B2,'Tariffs Info'!C4:F12,9,FALSE)</f>
        <v>Per Event Calculation</v>
      </c>
      <c r="I2" t="s">
        <v>275</v>
      </c>
      <c r="J2">
        <v>2</v>
      </c>
    </row>
    <row r="3" spans="1:24" x14ac:dyDescent="0.25">
      <c r="A3" t="s">
        <v>276</v>
      </c>
      <c r="B3" s="55">
        <f>VLOOKUP($B$2,Tariffs!$C:$J,7,FALSE)</f>
        <v>0.03</v>
      </c>
      <c r="D3" s="23"/>
      <c r="I3" t="s">
        <v>277</v>
      </c>
      <c r="J3">
        <v>1</v>
      </c>
    </row>
    <row r="4" spans="1:24" x14ac:dyDescent="0.25">
      <c r="A4" t="s">
        <v>81</v>
      </c>
      <c r="C4" s="23">
        <f>F4/B3</f>
        <v>1166.6666666666667</v>
      </c>
      <c r="D4" s="23">
        <f>F4/B3</f>
        <v>1166.6666666666667</v>
      </c>
      <c r="F4" s="54">
        <f>VLOOKUP($B$2,Tariffs!$C:$J,8,FALSE)</f>
        <v>35</v>
      </c>
      <c r="I4" t="s">
        <v>278</v>
      </c>
      <c r="J4">
        <v>1</v>
      </c>
    </row>
    <row r="5" spans="1:24" ht="90" x14ac:dyDescent="0.25">
      <c r="A5" s="57" t="s">
        <v>279</v>
      </c>
      <c r="B5" s="56" t="s">
        <v>280</v>
      </c>
      <c r="C5" s="56" t="s">
        <v>281</v>
      </c>
      <c r="D5" s="56" t="s">
        <v>282</v>
      </c>
      <c r="E5" s="56" t="s">
        <v>139</v>
      </c>
      <c r="F5" s="56" t="s">
        <v>138</v>
      </c>
      <c r="G5" s="56" t="s">
        <v>283</v>
      </c>
      <c r="I5" s="56" t="s">
        <v>284</v>
      </c>
      <c r="J5" s="56" t="s">
        <v>285</v>
      </c>
      <c r="K5" s="56" t="s">
        <v>286</v>
      </c>
      <c r="L5" s="56" t="s">
        <v>287</v>
      </c>
      <c r="M5" s="56" t="s">
        <v>288</v>
      </c>
      <c r="N5" s="56" t="s">
        <v>289</v>
      </c>
      <c r="O5" s="56" t="s">
        <v>290</v>
      </c>
      <c r="Q5" s="56" t="s">
        <v>284</v>
      </c>
      <c r="R5" s="56" t="s">
        <v>285</v>
      </c>
      <c r="S5" s="56" t="s">
        <v>286</v>
      </c>
      <c r="T5" s="56" t="s">
        <v>287</v>
      </c>
      <c r="U5" s="56" t="s">
        <v>288</v>
      </c>
      <c r="V5" s="56" t="s">
        <v>291</v>
      </c>
      <c r="W5" s="56" t="s">
        <v>292</v>
      </c>
      <c r="X5" s="56" t="s">
        <v>293</v>
      </c>
    </row>
    <row r="6" spans="1:24" x14ac:dyDescent="0.25">
      <c r="A6">
        <v>1</v>
      </c>
      <c r="B6">
        <f>IF(OR('4A1 Form'!AJ39="Yes",'4A1 Form'!AJ39="oui"),1,IF(OR('4A1 Form'!AJ39="No",'4A1 Form'!AJ39="Non"),2,0))</f>
        <v>0</v>
      </c>
      <c r="C6">
        <f>'4A1 Form'!AN39</f>
        <v>0</v>
      </c>
      <c r="D6">
        <f>'4A1 Form'!AQ39</f>
        <v>10000</v>
      </c>
      <c r="E6" s="23">
        <f t="shared" ref="E6:E15" si="0">IF(AND(SUM(C$16:D$16)&gt;C$4,$B6=1),C6*$B$3,IF(AND($B6=2,SUM(C$16:D$16)&gt;D$4),D6*$B$3,IF(AND($B6=1,SUM(C$16:D$16)&gt;D$4),C6*$B$3,0)))</f>
        <v>0</v>
      </c>
      <c r="F6" s="54">
        <f>IF($B6=1,IF($C6&lt;C$4,$F$4,($C6*$B$3)),IF($B6=2,IF($D6&lt;D$4,$F$4,($B$3*$D6)),0))</f>
        <v>0</v>
      </c>
      <c r="G6" s="23">
        <f t="shared" ref="G6:G15" si="1">IF($C$2="Per Event Calculation",F6,IF(B6=1,C6*$B$3,IF(B6=2,D6*$B$3,0)))</f>
        <v>0</v>
      </c>
      <c r="I6" s="81" t="b">
        <f>ISBLANK('4A1 Form'!B39)</f>
        <v>1</v>
      </c>
      <c r="J6" s="81" t="b">
        <f>ISBLANK('4A1 Form'!G39)</f>
        <v>1</v>
      </c>
      <c r="K6" s="81" t="b">
        <f>ISBLANK('4A1 Form'!S39)</f>
        <v>1</v>
      </c>
      <c r="L6" s="81" t="b">
        <f>ISBLANK('4A1 Form'!AA39)</f>
        <v>1</v>
      </c>
      <c r="M6" s="81" t="b">
        <f>ISBLANK('4A1 Form'!AJ39)</f>
        <v>1</v>
      </c>
      <c r="N6" s="81" t="b">
        <f>ISBLANK('4A1 Form'!AN39)</f>
        <v>1</v>
      </c>
      <c r="O6" s="81" t="b">
        <f>ISBLANK('4A1 Form'!AQ39)</f>
        <v>0</v>
      </c>
      <c r="Q6">
        <f t="shared" ref="Q6:Q15" si="2">IF(I6=TRUE,0,1)</f>
        <v>0</v>
      </c>
      <c r="R6">
        <f t="shared" ref="R6:R15" si="3">IF(J6=TRUE,0,1)</f>
        <v>0</v>
      </c>
      <c r="S6">
        <f t="shared" ref="S6:S15" si="4">IF(K6=TRUE,0,1)</f>
        <v>0</v>
      </c>
      <c r="T6">
        <f t="shared" ref="T6:T15" si="5">IF(L6=TRUE,0,1)</f>
        <v>0</v>
      </c>
      <c r="U6">
        <f t="shared" ref="U6:U15" si="6">IF(M6=TRUE,0,1)</f>
        <v>0</v>
      </c>
      <c r="V6">
        <f>IF(AND(B6=1,N6=FALSE),1,IF(AND(B6=2,O6=FALSE),1,0))</f>
        <v>0</v>
      </c>
      <c r="W6">
        <f>SUM(Q6:V6)</f>
        <v>0</v>
      </c>
      <c r="X6" t="str">
        <f>IF(W6=0,"",IF(AND(W6&gt;0,W6=6),"","error"))</f>
        <v/>
      </c>
    </row>
    <row r="7" spans="1:24" x14ac:dyDescent="0.25">
      <c r="A7">
        <v>2</v>
      </c>
      <c r="B7">
        <f>IF(OR('4A1 Form'!AJ40="Yes",'4A1 Form'!AJ40="oui"),1,IF(OR('4A1 Form'!AJ40="No",'4A1 Form'!AJ40="Non"),2,0))</f>
        <v>0</v>
      </c>
      <c r="C7">
        <f>'4A1 Form'!AN40</f>
        <v>0</v>
      </c>
      <c r="D7">
        <f>'4A1 Form'!AQ40</f>
        <v>0</v>
      </c>
      <c r="E7" s="23">
        <f t="shared" si="0"/>
        <v>0</v>
      </c>
      <c r="F7" s="54">
        <f t="shared" ref="F7:F15" si="7">IF($B7=1,IF($C7&lt;C$4,$F$4,($C7*$B$3)),IF($B7=2,IF($D7&lt;D$4,$F$4,($B$3*$D7)),0))</f>
        <v>0</v>
      </c>
      <c r="G7" s="23">
        <f t="shared" si="1"/>
        <v>0</v>
      </c>
      <c r="I7" s="81" t="b">
        <f>ISBLANK('4A1 Form'!B40)</f>
        <v>1</v>
      </c>
      <c r="J7" s="81" t="b">
        <f>ISBLANK('4A1 Form'!G40)</f>
        <v>1</v>
      </c>
      <c r="K7" s="81" t="b">
        <f>ISBLANK('4A1 Form'!S40)</f>
        <v>1</v>
      </c>
      <c r="L7" s="81" t="b">
        <f>ISBLANK('4A1 Form'!AA40)</f>
        <v>1</v>
      </c>
      <c r="M7" s="81" t="b">
        <f>ISBLANK('4A1 Form'!AJ40)</f>
        <v>1</v>
      </c>
      <c r="N7" s="81" t="b">
        <f>ISBLANK('4A1 Form'!AN40)</f>
        <v>1</v>
      </c>
      <c r="O7" s="81" t="b">
        <f>ISBLANK('4A1 Form'!AQ40)</f>
        <v>1</v>
      </c>
      <c r="Q7">
        <f t="shared" si="2"/>
        <v>0</v>
      </c>
      <c r="R7">
        <f t="shared" si="3"/>
        <v>0</v>
      </c>
      <c r="S7">
        <f t="shared" si="4"/>
        <v>0</v>
      </c>
      <c r="T7">
        <f t="shared" si="5"/>
        <v>0</v>
      </c>
      <c r="U7">
        <f t="shared" si="6"/>
        <v>0</v>
      </c>
      <c r="V7">
        <f t="shared" ref="V7:V15" si="8">IF(AND(B7=1,N7=FALSE),1,IF(AND(B7=2,O7=FALSE),1,0))</f>
        <v>0</v>
      </c>
      <c r="W7">
        <f t="shared" ref="W7:W15" si="9">SUM(Q7:V7)</f>
        <v>0</v>
      </c>
      <c r="X7" t="str">
        <f t="shared" ref="X7:X15" si="10">IF(W7=0,"",IF(AND(W7&gt;0,W7=6),"","error"))</f>
        <v/>
      </c>
    </row>
    <row r="8" spans="1:24" x14ac:dyDescent="0.25">
      <c r="A8">
        <v>3</v>
      </c>
      <c r="B8">
        <f>IF(OR('4A1 Form'!AJ41="Yes",'4A1 Form'!AJ41="oui"),1,IF(OR('4A1 Form'!AJ41="No",'4A1 Form'!AJ41="Non"),2,0))</f>
        <v>0</v>
      </c>
      <c r="C8">
        <f>'4A1 Form'!AN41</f>
        <v>0</v>
      </c>
      <c r="D8">
        <f>'4A1 Form'!AQ41</f>
        <v>0</v>
      </c>
      <c r="E8" s="23">
        <f t="shared" si="0"/>
        <v>0</v>
      </c>
      <c r="F8" s="54">
        <f t="shared" si="7"/>
        <v>0</v>
      </c>
      <c r="G8" s="23">
        <f t="shared" si="1"/>
        <v>0</v>
      </c>
      <c r="I8" s="81" t="b">
        <f>ISBLANK('4A1 Form'!B41)</f>
        <v>1</v>
      </c>
      <c r="J8" s="81" t="b">
        <f>ISBLANK('4A1 Form'!G41)</f>
        <v>1</v>
      </c>
      <c r="K8" s="81" t="b">
        <f>ISBLANK('4A1 Form'!S41)</f>
        <v>1</v>
      </c>
      <c r="L8" s="81" t="b">
        <f>ISBLANK('4A1 Form'!AA41)</f>
        <v>1</v>
      </c>
      <c r="M8" s="81" t="b">
        <f>ISBLANK('4A1 Form'!AJ41)</f>
        <v>1</v>
      </c>
      <c r="N8" s="81" t="b">
        <f>ISBLANK('4A1 Form'!AN41)</f>
        <v>1</v>
      </c>
      <c r="O8" s="81" t="b">
        <f>ISBLANK('4A1 Form'!AQ41)</f>
        <v>1</v>
      </c>
      <c r="Q8">
        <f t="shared" si="2"/>
        <v>0</v>
      </c>
      <c r="R8">
        <f t="shared" si="3"/>
        <v>0</v>
      </c>
      <c r="S8">
        <f t="shared" si="4"/>
        <v>0</v>
      </c>
      <c r="T8">
        <f t="shared" si="5"/>
        <v>0</v>
      </c>
      <c r="U8">
        <f t="shared" si="6"/>
        <v>0</v>
      </c>
      <c r="V8">
        <f t="shared" si="8"/>
        <v>0</v>
      </c>
      <c r="W8">
        <f t="shared" si="9"/>
        <v>0</v>
      </c>
      <c r="X8" t="str">
        <f t="shared" si="10"/>
        <v/>
      </c>
    </row>
    <row r="9" spans="1:24" x14ac:dyDescent="0.25">
      <c r="A9">
        <v>4</v>
      </c>
      <c r="B9">
        <f>IF(OR('4A1 Form'!AJ42="Yes",'4A1 Form'!AJ42="oui"),1,IF(OR('4A1 Form'!AJ42="No",'4A1 Form'!AJ42="Non"),2,0))</f>
        <v>0</v>
      </c>
      <c r="C9">
        <f>'4A1 Form'!AN42</f>
        <v>0</v>
      </c>
      <c r="D9">
        <f>'4A1 Form'!AQ42</f>
        <v>0</v>
      </c>
      <c r="E9" s="23">
        <f t="shared" si="0"/>
        <v>0</v>
      </c>
      <c r="F9" s="54">
        <f t="shared" si="7"/>
        <v>0</v>
      </c>
      <c r="G9" s="23">
        <f t="shared" si="1"/>
        <v>0</v>
      </c>
      <c r="I9" s="81" t="b">
        <f>ISBLANK('4A1 Form'!B42)</f>
        <v>1</v>
      </c>
      <c r="J9" s="81" t="b">
        <f>ISBLANK('4A1 Form'!G42)</f>
        <v>1</v>
      </c>
      <c r="K9" s="81" t="b">
        <f>ISBLANK('4A1 Form'!S42)</f>
        <v>1</v>
      </c>
      <c r="L9" s="81" t="b">
        <f>ISBLANK('4A1 Form'!AA42)</f>
        <v>1</v>
      </c>
      <c r="M9" s="81" t="b">
        <f>ISBLANK('4A1 Form'!AJ42)</f>
        <v>1</v>
      </c>
      <c r="N9" s="81" t="b">
        <f>ISBLANK('4A1 Form'!AN42)</f>
        <v>1</v>
      </c>
      <c r="O9" s="81" t="b">
        <f>ISBLANK('4A1 Form'!AQ42)</f>
        <v>1</v>
      </c>
      <c r="Q9">
        <f t="shared" si="2"/>
        <v>0</v>
      </c>
      <c r="R9">
        <f t="shared" si="3"/>
        <v>0</v>
      </c>
      <c r="S9">
        <f t="shared" si="4"/>
        <v>0</v>
      </c>
      <c r="T9">
        <f t="shared" si="5"/>
        <v>0</v>
      </c>
      <c r="U9">
        <f t="shared" si="6"/>
        <v>0</v>
      </c>
      <c r="V9">
        <f t="shared" si="8"/>
        <v>0</v>
      </c>
      <c r="W9">
        <f t="shared" si="9"/>
        <v>0</v>
      </c>
      <c r="X9" t="str">
        <f t="shared" si="10"/>
        <v/>
      </c>
    </row>
    <row r="10" spans="1:24" x14ac:dyDescent="0.25">
      <c r="A10">
        <v>5</v>
      </c>
      <c r="B10">
        <f>IF(OR('4A1 Form'!AJ43="Yes",'4A1 Form'!AJ43="oui"),1,IF(OR('4A1 Form'!AJ43="No",'4A1 Form'!AJ43="Non"),2,0))</f>
        <v>0</v>
      </c>
      <c r="C10">
        <f>'4A1 Form'!AN43</f>
        <v>0</v>
      </c>
      <c r="D10">
        <f>'4A1 Form'!AQ43</f>
        <v>0</v>
      </c>
      <c r="E10" s="23">
        <f t="shared" si="0"/>
        <v>0</v>
      </c>
      <c r="F10" s="54">
        <f t="shared" si="7"/>
        <v>0</v>
      </c>
      <c r="G10" s="23">
        <f t="shared" si="1"/>
        <v>0</v>
      </c>
      <c r="I10" s="81" t="b">
        <f>ISBLANK('4A1 Form'!B43)</f>
        <v>1</v>
      </c>
      <c r="J10" s="81" t="b">
        <f>ISBLANK('4A1 Form'!G43)</f>
        <v>1</v>
      </c>
      <c r="K10" s="81" t="b">
        <f>ISBLANK('4A1 Form'!S43)</f>
        <v>1</v>
      </c>
      <c r="L10" s="81" t="b">
        <f>ISBLANK('4A1 Form'!AA43)</f>
        <v>1</v>
      </c>
      <c r="M10" s="81" t="b">
        <f>ISBLANK('4A1 Form'!AJ43)</f>
        <v>1</v>
      </c>
      <c r="N10" s="81" t="b">
        <f>ISBLANK('4A1 Form'!AN43)</f>
        <v>1</v>
      </c>
      <c r="O10" s="81" t="b">
        <f>ISBLANK('4A1 Form'!AQ43)</f>
        <v>1</v>
      </c>
      <c r="Q10">
        <f t="shared" si="2"/>
        <v>0</v>
      </c>
      <c r="R10">
        <f t="shared" si="3"/>
        <v>0</v>
      </c>
      <c r="S10">
        <f t="shared" si="4"/>
        <v>0</v>
      </c>
      <c r="T10">
        <f t="shared" si="5"/>
        <v>0</v>
      </c>
      <c r="U10">
        <f t="shared" si="6"/>
        <v>0</v>
      </c>
      <c r="V10">
        <f t="shared" si="8"/>
        <v>0</v>
      </c>
      <c r="W10">
        <f t="shared" si="9"/>
        <v>0</v>
      </c>
      <c r="X10" t="str">
        <f t="shared" si="10"/>
        <v/>
      </c>
    </row>
    <row r="11" spans="1:24" x14ac:dyDescent="0.25">
      <c r="A11">
        <v>6</v>
      </c>
      <c r="B11">
        <f>IF(OR('4A1 Form'!AJ44="Yes",'4A1 Form'!AJ44="oui"),1,IF(OR('4A1 Form'!AJ44="No",'4A1 Form'!AJ44="Non"),2,0))</f>
        <v>0</v>
      </c>
      <c r="C11">
        <f>'4A1 Form'!AN44</f>
        <v>0</v>
      </c>
      <c r="D11">
        <f>'4A1 Form'!AQ44</f>
        <v>0</v>
      </c>
      <c r="E11" s="23">
        <f t="shared" si="0"/>
        <v>0</v>
      </c>
      <c r="F11" s="54">
        <f t="shared" si="7"/>
        <v>0</v>
      </c>
      <c r="G11" s="23">
        <f t="shared" si="1"/>
        <v>0</v>
      </c>
      <c r="I11" s="81" t="b">
        <f>ISBLANK('4A1 Form'!B44)</f>
        <v>1</v>
      </c>
      <c r="J11" s="81" t="b">
        <f>ISBLANK('4A1 Form'!G44)</f>
        <v>1</v>
      </c>
      <c r="K11" s="81" t="b">
        <f>ISBLANK('4A1 Form'!S44)</f>
        <v>1</v>
      </c>
      <c r="L11" s="81" t="b">
        <f>ISBLANK('4A1 Form'!AA44)</f>
        <v>1</v>
      </c>
      <c r="M11" s="81" t="b">
        <f>ISBLANK('4A1 Form'!AJ44)</f>
        <v>1</v>
      </c>
      <c r="N11" s="81" t="b">
        <f>ISBLANK('4A1 Form'!AN44)</f>
        <v>1</v>
      </c>
      <c r="O11" s="81" t="b">
        <f>ISBLANK('4A1 Form'!AQ44)</f>
        <v>1</v>
      </c>
      <c r="Q11">
        <f t="shared" si="2"/>
        <v>0</v>
      </c>
      <c r="R11">
        <f t="shared" si="3"/>
        <v>0</v>
      </c>
      <c r="S11">
        <f t="shared" si="4"/>
        <v>0</v>
      </c>
      <c r="T11">
        <f t="shared" si="5"/>
        <v>0</v>
      </c>
      <c r="U11">
        <f t="shared" si="6"/>
        <v>0</v>
      </c>
      <c r="V11">
        <f t="shared" si="8"/>
        <v>0</v>
      </c>
      <c r="W11">
        <f t="shared" si="9"/>
        <v>0</v>
      </c>
      <c r="X11" t="str">
        <f t="shared" si="10"/>
        <v/>
      </c>
    </row>
    <row r="12" spans="1:24" x14ac:dyDescent="0.25">
      <c r="A12">
        <v>7</v>
      </c>
      <c r="B12">
        <f>IF(OR('4A1 Form'!AJ45="Yes",'4A1 Form'!AJ45="oui"),1,IF(OR('4A1 Form'!AJ45="No",'4A1 Form'!AJ45="Non"),2,0))</f>
        <v>0</v>
      </c>
      <c r="C12">
        <f>'4A1 Form'!AN45</f>
        <v>0</v>
      </c>
      <c r="D12">
        <f>'4A1 Form'!AQ45</f>
        <v>0</v>
      </c>
      <c r="E12" s="23">
        <f t="shared" si="0"/>
        <v>0</v>
      </c>
      <c r="F12" s="54">
        <f t="shared" si="7"/>
        <v>0</v>
      </c>
      <c r="G12" s="23">
        <f t="shared" si="1"/>
        <v>0</v>
      </c>
      <c r="I12" s="81" t="b">
        <f>ISBLANK('4A1 Form'!B45)</f>
        <v>1</v>
      </c>
      <c r="J12" s="81" t="b">
        <f>ISBLANK('4A1 Form'!G45)</f>
        <v>1</v>
      </c>
      <c r="K12" s="81" t="b">
        <f>ISBLANK('4A1 Form'!S45)</f>
        <v>1</v>
      </c>
      <c r="L12" s="81" t="b">
        <f>ISBLANK('4A1 Form'!AA45)</f>
        <v>1</v>
      </c>
      <c r="M12" s="81" t="b">
        <f>ISBLANK('4A1 Form'!AJ45)</f>
        <v>1</v>
      </c>
      <c r="N12" s="81" t="b">
        <f>ISBLANK('4A1 Form'!AN45)</f>
        <v>1</v>
      </c>
      <c r="O12" s="81" t="b">
        <f>ISBLANK('4A1 Form'!AQ45)</f>
        <v>1</v>
      </c>
      <c r="Q12">
        <f t="shared" si="2"/>
        <v>0</v>
      </c>
      <c r="R12">
        <f t="shared" si="3"/>
        <v>0</v>
      </c>
      <c r="S12">
        <f t="shared" si="4"/>
        <v>0</v>
      </c>
      <c r="T12">
        <f t="shared" si="5"/>
        <v>0</v>
      </c>
      <c r="U12">
        <f t="shared" si="6"/>
        <v>0</v>
      </c>
      <c r="V12">
        <f t="shared" si="8"/>
        <v>0</v>
      </c>
      <c r="W12">
        <f t="shared" si="9"/>
        <v>0</v>
      </c>
      <c r="X12" t="str">
        <f t="shared" si="10"/>
        <v/>
      </c>
    </row>
    <row r="13" spans="1:24" x14ac:dyDescent="0.25">
      <c r="A13">
        <v>8</v>
      </c>
      <c r="B13">
        <f>IF(OR('4A1 Form'!AJ46="Yes",'4A1 Form'!AJ46="oui"),1,IF(OR('4A1 Form'!AJ46="No",'4A1 Form'!AJ46="Non"),2,0))</f>
        <v>0</v>
      </c>
      <c r="C13">
        <f>'4A1 Form'!AN46</f>
        <v>0</v>
      </c>
      <c r="D13">
        <f>'4A1 Form'!AQ46</f>
        <v>0</v>
      </c>
      <c r="E13" s="23">
        <f t="shared" si="0"/>
        <v>0</v>
      </c>
      <c r="F13" s="54">
        <f t="shared" si="7"/>
        <v>0</v>
      </c>
      <c r="G13" s="23">
        <f t="shared" si="1"/>
        <v>0</v>
      </c>
      <c r="I13" s="81" t="b">
        <f>ISBLANK('4A1 Form'!B46)</f>
        <v>1</v>
      </c>
      <c r="J13" s="81" t="b">
        <f>ISBLANK('4A1 Form'!G46)</f>
        <v>1</v>
      </c>
      <c r="K13" s="81" t="b">
        <f>ISBLANK('4A1 Form'!S46)</f>
        <v>1</v>
      </c>
      <c r="L13" s="81" t="b">
        <f>ISBLANK('4A1 Form'!AA46)</f>
        <v>1</v>
      </c>
      <c r="M13" s="81" t="b">
        <f>ISBLANK('4A1 Form'!AJ46)</f>
        <v>1</v>
      </c>
      <c r="N13" s="81" t="b">
        <f>ISBLANK('4A1 Form'!AN46)</f>
        <v>1</v>
      </c>
      <c r="O13" s="81" t="b">
        <f>ISBLANK('4A1 Form'!AQ46)</f>
        <v>1</v>
      </c>
      <c r="Q13">
        <f t="shared" si="2"/>
        <v>0</v>
      </c>
      <c r="R13">
        <f t="shared" si="3"/>
        <v>0</v>
      </c>
      <c r="S13">
        <f t="shared" si="4"/>
        <v>0</v>
      </c>
      <c r="T13">
        <f t="shared" si="5"/>
        <v>0</v>
      </c>
      <c r="U13">
        <f t="shared" si="6"/>
        <v>0</v>
      </c>
      <c r="V13">
        <f t="shared" si="8"/>
        <v>0</v>
      </c>
      <c r="W13">
        <f t="shared" si="9"/>
        <v>0</v>
      </c>
      <c r="X13" t="str">
        <f t="shared" si="10"/>
        <v/>
      </c>
    </row>
    <row r="14" spans="1:24" x14ac:dyDescent="0.25">
      <c r="A14">
        <v>9</v>
      </c>
      <c r="B14">
        <f>IF(OR('4A1 Form'!AJ47="Yes",'4A1 Form'!AJ47="oui"),1,IF(OR('4A1 Form'!AJ47="No",'4A1 Form'!AJ47="Non"),2,0))</f>
        <v>0</v>
      </c>
      <c r="C14">
        <f>'4A1 Form'!AN47</f>
        <v>0</v>
      </c>
      <c r="D14">
        <f>'4A1 Form'!AQ47</f>
        <v>0</v>
      </c>
      <c r="E14" s="23">
        <f t="shared" si="0"/>
        <v>0</v>
      </c>
      <c r="F14" s="54">
        <f t="shared" si="7"/>
        <v>0</v>
      </c>
      <c r="G14" s="23">
        <f t="shared" si="1"/>
        <v>0</v>
      </c>
      <c r="I14" s="81" t="b">
        <f>ISBLANK('4A1 Form'!B47)</f>
        <v>1</v>
      </c>
      <c r="J14" s="81" t="b">
        <f>ISBLANK('4A1 Form'!G47)</f>
        <v>1</v>
      </c>
      <c r="K14" s="81" t="b">
        <f>ISBLANK('4A1 Form'!S47)</f>
        <v>1</v>
      </c>
      <c r="L14" s="81" t="b">
        <f>ISBLANK('4A1 Form'!AA47)</f>
        <v>1</v>
      </c>
      <c r="M14" s="81" t="b">
        <f>ISBLANK('4A1 Form'!AJ47)</f>
        <v>1</v>
      </c>
      <c r="N14" s="81" t="b">
        <f>ISBLANK('4A1 Form'!AN47)</f>
        <v>1</v>
      </c>
      <c r="O14" s="81" t="b">
        <f>ISBLANK('4A1 Form'!AQ47)</f>
        <v>1</v>
      </c>
      <c r="Q14">
        <f t="shared" si="2"/>
        <v>0</v>
      </c>
      <c r="R14">
        <f t="shared" si="3"/>
        <v>0</v>
      </c>
      <c r="S14">
        <f t="shared" si="4"/>
        <v>0</v>
      </c>
      <c r="T14">
        <f t="shared" si="5"/>
        <v>0</v>
      </c>
      <c r="U14">
        <f t="shared" si="6"/>
        <v>0</v>
      </c>
      <c r="V14">
        <f t="shared" si="8"/>
        <v>0</v>
      </c>
      <c r="W14">
        <f t="shared" si="9"/>
        <v>0</v>
      </c>
      <c r="X14" t="str">
        <f t="shared" si="10"/>
        <v/>
      </c>
    </row>
    <row r="15" spans="1:24" x14ac:dyDescent="0.25">
      <c r="A15">
        <v>10</v>
      </c>
      <c r="B15">
        <f>IF(OR('4A1 Form'!AJ48="Yes",'4A1 Form'!AJ48="oui"),1,IF(OR('4A1 Form'!AJ48="No",'4A1 Form'!AJ48="Non"),2,0))</f>
        <v>0</v>
      </c>
      <c r="C15">
        <f>'4A1 Form'!AN48</f>
        <v>0</v>
      </c>
      <c r="D15">
        <f>'4A1 Form'!AQ48</f>
        <v>0</v>
      </c>
      <c r="E15" s="23">
        <f t="shared" si="0"/>
        <v>0</v>
      </c>
      <c r="F15" s="54">
        <f t="shared" si="7"/>
        <v>0</v>
      </c>
      <c r="G15" s="23">
        <f t="shared" si="1"/>
        <v>0</v>
      </c>
      <c r="I15" s="81" t="b">
        <f>ISBLANK('4A1 Form'!B48)</f>
        <v>1</v>
      </c>
      <c r="J15" s="81" t="b">
        <f>ISBLANK('4A1 Form'!G48)</f>
        <v>1</v>
      </c>
      <c r="K15" s="81" t="b">
        <f>ISBLANK('4A1 Form'!S48)</f>
        <v>1</v>
      </c>
      <c r="L15" s="81" t="b">
        <f>ISBLANK('4A1 Form'!AA48)</f>
        <v>1</v>
      </c>
      <c r="M15" s="81" t="b">
        <f>ISBLANK('4A1 Form'!AJ48)</f>
        <v>1</v>
      </c>
      <c r="N15" s="81" t="b">
        <f>ISBLANK('4A1 Form'!AN48)</f>
        <v>1</v>
      </c>
      <c r="O15" s="81" t="b">
        <f>ISBLANK('4A1 Form'!AQ48)</f>
        <v>1</v>
      </c>
      <c r="Q15">
        <f t="shared" si="2"/>
        <v>0</v>
      </c>
      <c r="R15">
        <f t="shared" si="3"/>
        <v>0</v>
      </c>
      <c r="S15">
        <f t="shared" si="4"/>
        <v>0</v>
      </c>
      <c r="T15">
        <f t="shared" si="5"/>
        <v>0</v>
      </c>
      <c r="U15">
        <f t="shared" si="6"/>
        <v>0</v>
      </c>
      <c r="V15">
        <f t="shared" si="8"/>
        <v>0</v>
      </c>
      <c r="W15">
        <f t="shared" si="9"/>
        <v>0</v>
      </c>
      <c r="X15" t="str">
        <f t="shared" si="10"/>
        <v/>
      </c>
    </row>
    <row r="16" spans="1:24" x14ac:dyDescent="0.25">
      <c r="B16">
        <f>SUM(B6:B15)</f>
        <v>0</v>
      </c>
      <c r="C16" s="23">
        <f>SUM(C6:C15)</f>
        <v>0</v>
      </c>
      <c r="D16" s="23">
        <f>SUM(D6:D15)</f>
        <v>10000</v>
      </c>
      <c r="E16" s="23">
        <f>(IF(AND(B16&gt;0,SUM(E6:E15)=0),F4,SUM(E6:E15)))+SUM('4A1 Form'!AV39:AV48)</f>
        <v>0</v>
      </c>
      <c r="F16" s="23">
        <f>SUM(F6:F15)+SUM('4A1 Form'!AV39:AV48)</f>
        <v>0</v>
      </c>
      <c r="G16" s="23">
        <f>IF($C$2="Per Event Calculation",F16,E16)</f>
        <v>0</v>
      </c>
      <c r="I16" s="81"/>
      <c r="J16" s="81"/>
      <c r="K16" s="81"/>
      <c r="L16" s="81"/>
      <c r="M16" s="81"/>
      <c r="N16" s="81"/>
      <c r="O16" s="81"/>
      <c r="X16">
        <f>COUNTIF(X6:X15,"error")</f>
        <v>0</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D36"/>
  <sheetViews>
    <sheetView topLeftCell="D1" zoomScale="80" zoomScaleNormal="80" workbookViewId="0">
      <selection activeCell="D18" sqref="D18"/>
    </sheetView>
  </sheetViews>
  <sheetFormatPr defaultRowHeight="15" x14ac:dyDescent="0.25"/>
  <cols>
    <col min="1" max="1" width="17.7109375" bestFit="1" customWidth="1"/>
    <col min="2" max="3" width="255.7109375" bestFit="1" customWidth="1"/>
    <col min="4" max="4" width="61.5703125" customWidth="1"/>
  </cols>
  <sheetData>
    <row r="1" spans="1:4" x14ac:dyDescent="0.25">
      <c r="A1" t="s">
        <v>11</v>
      </c>
      <c r="B1" s="8" t="str">
        <f>Language!G2</f>
        <v>Français</v>
      </c>
    </row>
    <row r="2" spans="1:4" x14ac:dyDescent="0.25">
      <c r="A2" t="s">
        <v>12</v>
      </c>
      <c r="B2" t="str">
        <f>'Selected Tariff info'!C3</f>
        <v>4A1</v>
      </c>
    </row>
    <row r="4" spans="1:4" x14ac:dyDescent="0.25">
      <c r="C4" t="s">
        <v>13</v>
      </c>
    </row>
    <row r="5" spans="1:4" x14ac:dyDescent="0.25">
      <c r="B5" t="s">
        <v>14</v>
      </c>
      <c r="C5" t="s">
        <v>3</v>
      </c>
      <c r="D5" t="s">
        <v>15</v>
      </c>
    </row>
    <row r="6" spans="1:4" x14ac:dyDescent="0.25">
      <c r="A6" t="s">
        <v>16</v>
      </c>
      <c r="B6" t="str">
        <f t="shared" ref="B6:B20" si="0">IF((AND($B$1="English",$B$2="4A1")),C6,IF((AND($B$1="English",$B$2="4A2")),C23,IF((AND($B$1="Français",$B$2="4A1")),D6,IF((AND($B$1="Français",$B$2="4A2")),D23))))</f>
        <v>Renseignement important</v>
      </c>
      <c r="C6" t="s">
        <v>17</v>
      </c>
      <c r="D6" t="s">
        <v>18</v>
      </c>
    </row>
    <row r="7" spans="1:4" x14ac:dyDescent="0.25">
      <c r="A7" t="s">
        <v>19</v>
      </c>
      <c r="B7" t="str">
        <f t="shared" si="0"/>
        <v>La SOCAN est un organisme sans but lucratif qui agit en tant que trait d’union entre plus de 4 millions de créateurs musicaux partout dans le monde et plus d’un quart de million d’organisations et d’individus au Canada. Son effectif de membres compte près de 150 000 auteurs, compositeurs et éditeurs de musique, tandis que plus de 130 000 entreprises de partout au Canada détiennent une license « Autorisé à vous divertir ». Grâce à son utilisation concertée de la technologie et à son engagement d’être le leader mondial de la transformation des droits musicaux — notamment à travers ses filiales en propriété exclusive Audiam et MediaNet —, la SOCAN se dédie à la défense d’une vérité fondamentale : la musique a une valeur et les créateurs et éditeurs de cette musique méritent d’être rémunérés équitablement pour leur travail.</v>
      </c>
      <c r="C7" t="s">
        <v>20</v>
      </c>
      <c r="D7" t="s">
        <v>21</v>
      </c>
    </row>
    <row r="8" spans="1:4" x14ac:dyDescent="0.25">
      <c r="A8" t="s">
        <v>22</v>
      </c>
      <c r="B8" t="str">
        <f t="shared" si="0"/>
        <v>Conditions générales</v>
      </c>
      <c r="C8" t="s">
        <v>23</v>
      </c>
      <c r="D8" t="s">
        <v>24</v>
      </c>
    </row>
    <row r="9" spans="1:4" x14ac:dyDescent="0.25">
      <c r="A9" t="s">
        <v>25</v>
      </c>
      <c r="B9" t="str">
        <f t="shared" si="0"/>
        <v>Les dispositions régissant votre licence incluent celles présentées ci-après ainsi que les conditions du tarif homologué, incluant les Dispositions générales s'il y a lieu, telles qu’homologuées annuellement par la Commission du droit d’auteur. Si vous avez des questions ou souhaitez obtenir un exemplaire du tarif, veuillez communiquer avec nous au license@entandemlicensing.com ou au 1-866-944-6223.</v>
      </c>
      <c r="C9" t="s">
        <v>26</v>
      </c>
      <c r="D9" t="s">
        <v>27</v>
      </c>
    </row>
    <row r="10" spans="1:4" x14ac:dyDescent="0.25">
      <c r="A10" t="s">
        <v>28</v>
      </c>
      <c r="B10" t="str">
        <f t="shared" si="0"/>
        <v>« Vous », « votre » et « licencié » désignent la personne ou l’entreprise qui soumet le présent formulaire dans le but d’obtenir une licence SOCAN ou qui soumet un rapport en vertu du tarif. « SOCAN » désigne la Société canadienne des auteurs, compositeurs et éditeurs de musique. « Oeuvres » désigne toute œuvre ou toutes les œuvres du répertoire de la SOCAN.</v>
      </c>
      <c r="C10" t="s">
        <v>29</v>
      </c>
      <c r="D10" t="s">
        <v>30</v>
      </c>
    </row>
    <row r="11" spans="1:4" x14ac:dyDescent="0.25">
      <c r="A11" t="s">
        <v>31</v>
      </c>
      <c r="B11" t="str">
        <f t="shared" si="0"/>
        <v>Cette licence vous autorise à exécuter les Oeuvres en public (ainsi qu’à en autoriser l’exécution) par l’entremise d’interprètes en personne durant les concerts listés sur le présent formulaire ayant eu lieu dans une salle de spectacle, un théâtre ou tout autre lieu de divertissement. La notion d’« interprète » inclut les DJ lorsqu’ils sont la tête d’affiche de l’événement et que leur identité fait partie du matériel utilisé pour promouvoir l’événement.</v>
      </c>
      <c r="C11" t="s">
        <v>32</v>
      </c>
      <c r="D11" t="s">
        <v>33</v>
      </c>
    </row>
    <row r="12" spans="1:4" x14ac:dyDescent="0.25">
      <c r="A12" t="s">
        <v>34</v>
      </c>
      <c r="B12" t="str">
        <f t="shared" si="0"/>
        <v>Les frais de licence sont calculés en vertu des tarifs applicables en se basant sur les informations contenues dans votre plus récent rapport ou dans l’audit mené par la SOCAN et sont sujets à des ajustements afin de concorder à tout rapport, audit ou tarif homologués subséquents. Les taxes applicables sont payables sur tous les frais de licence.</v>
      </c>
      <c r="C12" t="s">
        <v>35</v>
      </c>
      <c r="D12" t="s">
        <v>36</v>
      </c>
    </row>
    <row r="13" spans="1:4" x14ac:dyDescent="0.25">
      <c r="A13" t="s">
        <v>37</v>
      </c>
      <c r="B13" t="str">
        <f t="shared" si="0"/>
        <v>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v>
      </c>
      <c r="C13" t="s">
        <v>38</v>
      </c>
      <c r="D13" t="s">
        <v>39</v>
      </c>
    </row>
    <row r="14" spans="1:4" x14ac:dyDescent="0.25">
      <c r="A14" t="s">
        <v>40</v>
      </c>
      <c r="B14" t="str">
        <f t="shared" si="0"/>
        <v>Vous soumettrez à Entandem le paiement des frais de licence, des taxes applicables, le rapport afférent et les informations exigées sur le présent formulaire (si elles sont disponibles) au plus tard 30 jours après le concert.</v>
      </c>
      <c r="C14" t="s">
        <v>41</v>
      </c>
      <c r="D14" t="s">
        <v>42</v>
      </c>
    </row>
    <row r="15" spans="1:4" x14ac:dyDescent="0.25">
      <c r="A15" t="s">
        <v>43</v>
      </c>
      <c r="B15" t="str">
        <f t="shared" si="0"/>
        <v>Vous devrez payer à Entandem tout montant additionnel déclaré dû (incluant les taxes applicables) résultant de tout rajustement de frais, et ce, dans les 10 jours après la réception d’une facture d’Entandem.</v>
      </c>
      <c r="C15" t="s">
        <v>44</v>
      </c>
      <c r="D15" t="s">
        <v>45</v>
      </c>
    </row>
    <row r="16" spans="1:4" x14ac:dyDescent="0.25">
      <c r="A16" t="s">
        <v>46</v>
      </c>
      <c r="B16" t="str">
        <f t="shared" si="0"/>
        <v>Assurez-vous de conserver toutes les informations nécessaires pour le calcul des frais de licence.</v>
      </c>
      <c r="C16" t="s">
        <v>47</v>
      </c>
      <c r="D16" t="s">
        <v>48</v>
      </c>
    </row>
    <row r="17" spans="1:4" x14ac:dyDescent="0.25">
      <c r="A17" t="s">
        <v>49</v>
      </c>
      <c r="B17">
        <f t="shared" si="0"/>
        <v>0</v>
      </c>
      <c r="C17" t="s">
        <v>47</v>
      </c>
    </row>
    <row r="18" spans="1:4" x14ac:dyDescent="0.25">
      <c r="A18" t="s">
        <v>50</v>
      </c>
      <c r="B18" t="str">
        <f t="shared" si="0"/>
        <v>Repartition de redevances de 2011</v>
      </c>
      <c r="C18" t="s">
        <v>51</v>
      </c>
      <c r="D18" t="s">
        <v>52</v>
      </c>
    </row>
    <row r="19" spans="1:4" x14ac:dyDescent="0.25">
      <c r="A19" t="s">
        <v>53</v>
      </c>
      <c r="B19" t="str">
        <f t="shared" si="0"/>
        <v>Frais diexploitation</v>
      </c>
      <c r="C19" t="s">
        <v>54</v>
      </c>
      <c r="D19" t="s">
        <v>55</v>
      </c>
    </row>
    <row r="20" spans="1:4" x14ac:dyDescent="0.25">
      <c r="A20" t="s">
        <v>56</v>
      </c>
      <c r="B20">
        <f t="shared" si="0"/>
        <v>0</v>
      </c>
      <c r="C20" s="15" t="s">
        <v>57</v>
      </c>
    </row>
    <row r="22" spans="1:4" x14ac:dyDescent="0.25">
      <c r="C22" t="s">
        <v>58</v>
      </c>
    </row>
    <row r="23" spans="1:4" x14ac:dyDescent="0.25">
      <c r="C23" t="s">
        <v>17</v>
      </c>
      <c r="D23" t="s">
        <v>18</v>
      </c>
    </row>
    <row r="24" spans="1:4" x14ac:dyDescent="0.25">
      <c r="C24" t="s">
        <v>20</v>
      </c>
      <c r="D24" t="s">
        <v>21</v>
      </c>
    </row>
    <row r="25" spans="1:4" x14ac:dyDescent="0.25">
      <c r="C25" t="s">
        <v>23</v>
      </c>
      <c r="D25" t="s">
        <v>24</v>
      </c>
    </row>
    <row r="26" spans="1:4" x14ac:dyDescent="0.25">
      <c r="C26" t="s">
        <v>59</v>
      </c>
      <c r="D26" t="s">
        <v>60</v>
      </c>
    </row>
    <row r="27" spans="1:4" x14ac:dyDescent="0.25">
      <c r="C27" t="s">
        <v>29</v>
      </c>
      <c r="D27" t="s">
        <v>30</v>
      </c>
    </row>
    <row r="28" spans="1:4" x14ac:dyDescent="0.25">
      <c r="C28" t="s">
        <v>61</v>
      </c>
      <c r="D28" t="s">
        <v>62</v>
      </c>
    </row>
    <row r="29" spans="1:4" x14ac:dyDescent="0.25">
      <c r="C29" t="s">
        <v>35</v>
      </c>
      <c r="D29" t="s">
        <v>36</v>
      </c>
    </row>
    <row r="30" spans="1:4" x14ac:dyDescent="0.25">
      <c r="C30" t="s">
        <v>63</v>
      </c>
      <c r="D30" t="s">
        <v>64</v>
      </c>
    </row>
    <row r="31" spans="1:4" x14ac:dyDescent="0.25">
      <c r="C31" t="s">
        <v>65</v>
      </c>
      <c r="D31" t="s">
        <v>66</v>
      </c>
    </row>
    <row r="32" spans="1:4" x14ac:dyDescent="0.25">
      <c r="C32" t="s">
        <v>67</v>
      </c>
      <c r="D32" t="s">
        <v>68</v>
      </c>
    </row>
    <row r="33" spans="3:4" x14ac:dyDescent="0.25">
      <c r="C33" t="s">
        <v>44</v>
      </c>
      <c r="D33" t="s">
        <v>45</v>
      </c>
    </row>
    <row r="34" spans="3:4" x14ac:dyDescent="0.25">
      <c r="C34" t="s">
        <v>47</v>
      </c>
      <c r="D34" t="s">
        <v>48</v>
      </c>
    </row>
    <row r="35" spans="3:4" x14ac:dyDescent="0.25">
      <c r="C35" t="s">
        <v>51</v>
      </c>
      <c r="D35" t="s">
        <v>52</v>
      </c>
    </row>
    <row r="36" spans="3:4" x14ac:dyDescent="0.25">
      <c r="C36" t="s">
        <v>54</v>
      </c>
      <c r="D36" t="s">
        <v>55</v>
      </c>
    </row>
  </sheetData>
  <phoneticPr fontId="5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G3"/>
  <sheetViews>
    <sheetView workbookViewId="0">
      <selection activeCell="C1" sqref="C1"/>
    </sheetView>
  </sheetViews>
  <sheetFormatPr defaultRowHeight="15" x14ac:dyDescent="0.25"/>
  <cols>
    <col min="4" max="5" width="17.7109375" bestFit="1" customWidth="1"/>
  </cols>
  <sheetData>
    <row r="1" spans="1:7" x14ac:dyDescent="0.25">
      <c r="B1" t="s">
        <v>69</v>
      </c>
      <c r="C1" t="s">
        <v>70</v>
      </c>
      <c r="D1" t="s">
        <v>71</v>
      </c>
    </row>
    <row r="2" spans="1:7" x14ac:dyDescent="0.25">
      <c r="A2">
        <v>1</v>
      </c>
      <c r="B2" t="s">
        <v>3</v>
      </c>
      <c r="C2" t="s">
        <v>72</v>
      </c>
      <c r="D2" t="str">
        <f>IF(F2=1,B2,C2)</f>
        <v>Anglais</v>
      </c>
      <c r="E2" t="s">
        <v>73</v>
      </c>
      <c r="F2" s="8">
        <f>'4A1 Form'!B4</f>
        <v>2</v>
      </c>
      <c r="G2" s="8" t="str">
        <f>VLOOKUP(F2,A:B,2,FALSE)</f>
        <v>Français</v>
      </c>
    </row>
    <row r="3" spans="1:7" x14ac:dyDescent="0.25">
      <c r="A3">
        <v>2</v>
      </c>
      <c r="B3" t="s">
        <v>15</v>
      </c>
      <c r="C3" t="s">
        <v>15</v>
      </c>
      <c r="D3" t="str">
        <f>IF(F2=1,B3,C3)</f>
        <v>Français</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J15"/>
  <sheetViews>
    <sheetView workbookViewId="0">
      <selection activeCell="E7" sqref="E7"/>
    </sheetView>
  </sheetViews>
  <sheetFormatPr defaultRowHeight="15" x14ac:dyDescent="0.25"/>
  <cols>
    <col min="1" max="1" width="60.140625" bestFit="1" customWidth="1"/>
    <col min="2" max="2" width="79.7109375" bestFit="1" customWidth="1"/>
    <col min="3" max="3" width="7.85546875" bestFit="1" customWidth="1"/>
    <col min="4" max="5" width="25.42578125" style="4" customWidth="1"/>
    <col min="6" max="8" width="9.140625" style="39"/>
    <col min="9" max="9" width="9.140625" style="53"/>
    <col min="10" max="10" width="9.140625" style="54"/>
  </cols>
  <sheetData>
    <row r="1" spans="1:10" x14ac:dyDescent="0.25">
      <c r="A1" t="s">
        <v>74</v>
      </c>
      <c r="B1" s="8" t="str">
        <f>Language!G2</f>
        <v>Français</v>
      </c>
    </row>
    <row r="2" spans="1:10" x14ac:dyDescent="0.25">
      <c r="A2" t="s">
        <v>75</v>
      </c>
      <c r="B2" s="8" t="str">
        <f>IF(B1="English",A6,B6)</f>
        <v>TariffFR</v>
      </c>
    </row>
    <row r="3" spans="1:10" x14ac:dyDescent="0.25">
      <c r="A3">
        <f>'4A1 Form'!B4</f>
        <v>2</v>
      </c>
      <c r="B3" s="8" t="str">
        <f>IF($B$2="tariffen",A8,B8)</f>
        <v>FORMULAIRE DE LICENSE DE MUSIQUE – CONCERTS DE MUSIQUE POPULAIRE (par concert)</v>
      </c>
    </row>
    <row r="4" spans="1:10" x14ac:dyDescent="0.25">
      <c r="B4" s="8"/>
    </row>
    <row r="5" spans="1:10" ht="30" customHeight="1" x14ac:dyDescent="0.25">
      <c r="A5" s="244" t="s">
        <v>76</v>
      </c>
      <c r="B5" s="244"/>
      <c r="D5" s="245" t="s">
        <v>77</v>
      </c>
      <c r="E5" s="245"/>
    </row>
    <row r="6" spans="1:10" x14ac:dyDescent="0.25">
      <c r="A6" t="s">
        <v>78</v>
      </c>
      <c r="B6" t="s">
        <v>79</v>
      </c>
    </row>
    <row r="7" spans="1:10" x14ac:dyDescent="0.25">
      <c r="A7" t="s">
        <v>3</v>
      </c>
      <c r="B7" t="s">
        <v>15</v>
      </c>
      <c r="D7" s="4" t="s">
        <v>3</v>
      </c>
      <c r="E7" s="4" t="s">
        <v>15</v>
      </c>
      <c r="F7" s="39" t="s">
        <v>80</v>
      </c>
      <c r="G7" s="39" t="s">
        <v>81</v>
      </c>
      <c r="H7" s="39" t="s">
        <v>82</v>
      </c>
      <c r="I7" s="53" t="s">
        <v>83</v>
      </c>
      <c r="J7" s="54" t="s">
        <v>81</v>
      </c>
    </row>
    <row r="8" spans="1:10" ht="90" x14ac:dyDescent="0.25">
      <c r="A8" t="s">
        <v>84</v>
      </c>
      <c r="B8" t="s">
        <v>85</v>
      </c>
      <c r="C8" t="s">
        <v>13</v>
      </c>
      <c r="D8" s="4" t="s">
        <v>86</v>
      </c>
      <c r="E8" s="4" t="s">
        <v>87</v>
      </c>
      <c r="F8" s="39" t="s">
        <v>88</v>
      </c>
      <c r="G8" s="54">
        <v>35</v>
      </c>
      <c r="H8" s="39" t="s">
        <v>89</v>
      </c>
      <c r="I8" s="53">
        <v>0.03</v>
      </c>
      <c r="J8" s="54">
        <v>35</v>
      </c>
    </row>
    <row r="9" spans="1:10" ht="90" x14ac:dyDescent="0.25">
      <c r="A9" t="s">
        <v>90</v>
      </c>
      <c r="B9" t="s">
        <v>91</v>
      </c>
      <c r="C9" t="s">
        <v>58</v>
      </c>
      <c r="D9" s="4" t="s">
        <v>86</v>
      </c>
      <c r="E9" s="4" t="s">
        <v>87</v>
      </c>
      <c r="F9" s="39" t="s">
        <v>88</v>
      </c>
      <c r="G9" s="39" t="s">
        <v>92</v>
      </c>
      <c r="H9" s="39" t="s">
        <v>89</v>
      </c>
      <c r="I9" s="53">
        <v>0.03</v>
      </c>
      <c r="J9" s="54">
        <v>60</v>
      </c>
    </row>
    <row r="10" spans="1:10" ht="90" x14ac:dyDescent="0.25">
      <c r="A10" t="s">
        <v>93</v>
      </c>
      <c r="B10" t="s">
        <v>94</v>
      </c>
      <c r="C10" t="s">
        <v>95</v>
      </c>
      <c r="D10" s="4" t="s">
        <v>96</v>
      </c>
      <c r="E10" s="4" t="s">
        <v>97</v>
      </c>
      <c r="F10" s="39" t="s">
        <v>98</v>
      </c>
      <c r="G10" s="39" t="s">
        <v>99</v>
      </c>
      <c r="H10" s="39" t="s">
        <v>100</v>
      </c>
      <c r="I10" s="53">
        <v>1.5599999999999999E-2</v>
      </c>
      <c r="J10" s="54">
        <v>35</v>
      </c>
    </row>
    <row r="11" spans="1:10" ht="105" x14ac:dyDescent="0.25">
      <c r="A11" t="s">
        <v>101</v>
      </c>
      <c r="B11" t="s">
        <v>94</v>
      </c>
      <c r="C11" t="s">
        <v>102</v>
      </c>
      <c r="D11" s="4" t="s">
        <v>103</v>
      </c>
      <c r="E11" s="4" t="s">
        <v>104</v>
      </c>
      <c r="F11" s="39" t="s">
        <v>105</v>
      </c>
      <c r="G11" s="39" t="s">
        <v>99</v>
      </c>
      <c r="H11" s="39" t="s">
        <v>106</v>
      </c>
      <c r="I11" s="53">
        <v>9.5999999999999992E-3</v>
      </c>
      <c r="J11" s="54">
        <v>35</v>
      </c>
    </row>
    <row r="12" spans="1:10" x14ac:dyDescent="0.25">
      <c r="A12" t="s">
        <v>107</v>
      </c>
      <c r="B12" t="s">
        <v>84</v>
      </c>
      <c r="C12" t="s">
        <v>13</v>
      </c>
    </row>
    <row r="13" spans="1:10" x14ac:dyDescent="0.25">
      <c r="A13" t="s">
        <v>108</v>
      </c>
      <c r="B13" t="s">
        <v>90</v>
      </c>
      <c r="C13" t="s">
        <v>58</v>
      </c>
    </row>
    <row r="14" spans="1:10" x14ac:dyDescent="0.25">
      <c r="A14" t="s">
        <v>109</v>
      </c>
      <c r="B14" t="s">
        <v>93</v>
      </c>
      <c r="C14" t="s">
        <v>95</v>
      </c>
    </row>
    <row r="15" spans="1:10" x14ac:dyDescent="0.25">
      <c r="A15" t="s">
        <v>110</v>
      </c>
      <c r="B15" t="s">
        <v>101</v>
      </c>
      <c r="C15" t="s">
        <v>102</v>
      </c>
    </row>
  </sheetData>
  <mergeCells count="2">
    <mergeCell ref="A5:B5"/>
    <mergeCell ref="D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E14"/>
  <sheetViews>
    <sheetView topLeftCell="C1" zoomScale="70" zoomScaleNormal="70" workbookViewId="0">
      <selection activeCell="E9" sqref="E9"/>
    </sheetView>
  </sheetViews>
  <sheetFormatPr defaultColWidth="8.85546875" defaultRowHeight="15" x14ac:dyDescent="0.25"/>
  <cols>
    <col min="1" max="1" width="17.7109375" style="41" bestFit="1" customWidth="1"/>
    <col min="2" max="2" width="7.85546875" style="41" bestFit="1" customWidth="1"/>
    <col min="3" max="3" width="247.140625" style="41" bestFit="1" customWidth="1"/>
    <col min="4" max="4" width="15.140625" style="41" bestFit="1" customWidth="1"/>
    <col min="5" max="5" width="56.42578125" style="41" customWidth="1"/>
    <col min="6" max="16384" width="8.85546875" style="41"/>
  </cols>
  <sheetData>
    <row r="1" spans="1:5" x14ac:dyDescent="0.25">
      <c r="A1" s="41" t="s">
        <v>11</v>
      </c>
      <c r="C1" s="110" t="str">
        <f>Language!G2</f>
        <v>Français</v>
      </c>
    </row>
    <row r="2" spans="1:5" x14ac:dyDescent="0.25">
      <c r="A2" s="111" t="s">
        <v>12</v>
      </c>
      <c r="B2" s="111"/>
      <c r="C2" s="110" t="str">
        <f>'4A1 Form'!J2</f>
        <v>FORMULAIRE DE LICENSE DE MUSIQUE – CONCERTS DE MUSIQUE POPULAIRE (par concert)</v>
      </c>
    </row>
    <row r="3" spans="1:5" x14ac:dyDescent="0.25">
      <c r="A3" s="41" t="s">
        <v>111</v>
      </c>
      <c r="C3" s="41" t="str">
        <f>IF($C$1="English",VLOOKUP($C$2,Tariffs!$A$8:$C$11,3,FALSE),VLOOKUP($C$2,Tariffs!$B$8:$C$11,2,FALSE))</f>
        <v>4A1</v>
      </c>
      <c r="D3" s="41" t="str">
        <f>IF(C3="4A1","Show Qtly table","don’t show Qtly table")</f>
        <v>Show Qtly table</v>
      </c>
    </row>
    <row r="6" spans="1:5" x14ac:dyDescent="0.25">
      <c r="B6" s="41" t="s">
        <v>112</v>
      </c>
      <c r="C6" s="246" t="s">
        <v>113</v>
      </c>
      <c r="D6" s="246"/>
      <c r="E6" s="246"/>
    </row>
    <row r="7" spans="1:5" x14ac:dyDescent="0.25">
      <c r="A7" s="111" t="s">
        <v>114</v>
      </c>
      <c r="B7" s="111">
        <v>2</v>
      </c>
      <c r="C7" s="41" t="str">
        <f>IF(E7=0,"",D7&amp;" "&amp;E7)</f>
        <v xml:space="preserve"> FORMULAIRE DE LICENSE DE MUSIQUE – CONCERTS DE MUSIQUE POPULAIRE (par concert)</v>
      </c>
      <c r="D7" s="112"/>
      <c r="E7" s="110" t="str">
        <f>IF($C$1="English",HLOOKUP($C$3,'Tariffs Info'!$C$4:$F$11,$B7,FALSE),HLOOKUP($C$3,'Tariffs Info'!$C$14:$F$21,$B7,FALSE))</f>
        <v>FORMULAIRE DE LICENSE DE MUSIQUE – CONCERTS DE MUSIQUE POPULAIRE (par concert)</v>
      </c>
    </row>
    <row r="8" spans="1:5" x14ac:dyDescent="0.25">
      <c r="A8" s="111" t="s">
        <v>115</v>
      </c>
      <c r="B8" s="111">
        <v>3</v>
      </c>
      <c r="C8" s="41" t="str">
        <f t="shared" ref="C8:C12" si="0">IF(E8=0,"",D8&amp;" "&amp;E8)</f>
        <v xml:space="preserve"> License par événement</v>
      </c>
      <c r="D8" s="112"/>
      <c r="E8" s="110" t="str">
        <f>IF($C$1="English",HLOOKUP($C$3,'Tariffs Info'!$C$4:$F$11,$B8,FALSE),HLOOKUP($C$3,'Tariffs Info'!$C$14:$F$21,$B8,FALSE))</f>
        <v>License par événement</v>
      </c>
    </row>
    <row r="9" spans="1:5" x14ac:dyDescent="0.25">
      <c r="A9" s="111" t="s">
        <v>116</v>
      </c>
      <c r="B9" s="111">
        <v>4</v>
      </c>
      <c r="C9" s="41" t="str">
        <f t="shared" si="0"/>
        <v>• Cette licence de la SOCAN vous autorise à exécuter (jouer) en public des œuvres musicales dans le cadre de concerts de musique populaire par des artistes en personne (incluant des DJ en tête d’affiche) dans des salles de spectacle, théâtres et autres lieux de divertissement, incluant des événements en plein air et des prestations de lip-sync ou de mime, conformément aux dispositions légales au verso.</v>
      </c>
      <c r="D9" s="112" t="str">
        <f>IF(E9=0,"","•")</f>
        <v>•</v>
      </c>
      <c r="E9" s="110" t="str">
        <f>IF($C$1="English",HLOOKUP($C$3,'Tariffs Info'!$C$4:$F$11,$B9,FALSE),HLOOKUP($C$3,'Tariffs Info'!$C$14:$F$21,$B9,FALSE))</f>
        <v>Cette licence de la SOCAN vous autorise à exécuter (jouer) en public des œuvres musicales dans le cadre de concerts de musique populaire par des artistes en personne (incluant des DJ en tête d’affiche) dans des salles de spectacle, théâtres et autres lieux de divertissement, incluant des événements en plein air et des prestations de lip-sync ou de mime, conformément aux dispositions légales au verso.</v>
      </c>
    </row>
    <row r="10" spans="1:5" x14ac:dyDescent="0.25">
      <c r="A10" s="111" t="s">
        <v>117</v>
      </c>
      <c r="B10" s="111">
        <v>5</v>
      </c>
      <c r="C10" s="41" t="str">
        <f>IF(E10=0,"",D10&amp;" "&amp;E10)</f>
        <v>• Les frais pour chaque concert sont de 3 % : (a) des recettes brutes provenant de la vente de billets (excluant les taxes) s’il y a des frais d’admission ; ou (b) des cachets versés aux chanteurs, musiciens, danseurs, chefs d’orchestre et tous les autres artistes s’il n’y a pas de frais d’admission, plus taxes. Des frais minimums par concert de 35 $ sont exigés. Les frais par concert de RÉ:SONNE sont de 15 $. Les licences de RÉ:SONNE ne couvrent pas l’utilisation de musique enregistrée dans le cadre des performances en direct.</v>
      </c>
      <c r="D10" s="112" t="str">
        <f>IF(E10=0,"","•")</f>
        <v>•</v>
      </c>
      <c r="E10" s="110" t="str">
        <f>IF($C$1="English",HLOOKUP($C$3,'Tariffs Info'!$C$4:$F$11,$B10,FALSE),HLOOKUP($C$3,'Tariffs Info'!$C$14:$F$21,$B10,FALSE))</f>
        <v>Les frais pour chaque concert sont de 3 % : (a) des recettes brutes provenant de la vente de billets (excluant les taxes) s’il y a des frais d’admission ; ou (b) des cachets versés aux chanteurs, musiciens, danseurs, chefs d’orchestre et tous les autres artistes s’il n’y a pas de frais d’admission, plus taxes. Des frais minimums par concert de 35 $ sont exigés. Les frais par concert de RÉ:SONNE sont de 15 $. Les licences de RÉ:SONNE ne couvrent pas l’utilisation de musique enregistrée dans le cadre des performances en direct.</v>
      </c>
    </row>
    <row r="11" spans="1:5" x14ac:dyDescent="0.25">
      <c r="A11" s="111" t="s">
        <v>118</v>
      </c>
      <c r="B11" s="111">
        <v>6</v>
      </c>
      <c r="C11" s="41" t="str">
        <f t="shared" si="0"/>
        <v>• Vous devez soumettre à Entandem votre paiement et votre rapport au plus tard 30 jours après l’événement.</v>
      </c>
      <c r="D11" s="112" t="str">
        <f>IF(E11=0,"","•")</f>
        <v>•</v>
      </c>
      <c r="E11" s="110" t="str">
        <f>IF($C$1="English",HLOOKUP($C$3,'Tariffs Info'!$C$4:$F$11,$B11,FALSE),HLOOKUP($C$3,'Tariffs Info'!$C$14:$F$21,$B11,FALSE))</f>
        <v>Vous devez soumettre à Entandem votre paiement et votre rapport au plus tard 30 jours après l’événement.</v>
      </c>
    </row>
    <row r="12" spans="1:5" x14ac:dyDescent="0.25">
      <c r="A12" s="111" t="s">
        <v>119</v>
      </c>
      <c r="B12" s="111">
        <v>7</v>
      </c>
      <c r="C12" s="41" t="str">
        <f t="shared" si="0"/>
        <v>• Cette licence ne s’applique pas aux exécutions de musique couvertes par les tarifs 3A ou 22 de la SOCAN.</v>
      </c>
      <c r="D12" s="112" t="str">
        <f>IF(E12=0,"","•")</f>
        <v>•</v>
      </c>
      <c r="E12" s="110" t="str">
        <f>IF($C$1="English",HLOOKUP($C$3,'Tariffs Info'!$C$4:$F$11,$B12,FALSE),HLOOKUP($C$3,'Tariffs Info'!$C$14:$F$21,$B12,FALSE))</f>
        <v>Cette licence ne s’applique pas aux exécutions de musique couvertes par les tarifs 3A ou 22 de la SOCAN.</v>
      </c>
    </row>
    <row r="13" spans="1:5" x14ac:dyDescent="0.25">
      <c r="A13" s="111" t="s">
        <v>120</v>
      </c>
      <c r="B13" s="111">
        <v>8</v>
      </c>
      <c r="C13" s="41" t="str">
        <f>IF(OR(E13=0,E13=""),"",D13&amp;" "&amp;E13)</f>
        <v/>
      </c>
      <c r="D13" s="112" t="str">
        <f>IF(E13=0,"","•")</f>
        <v/>
      </c>
      <c r="E13" s="110">
        <f>IF($C$1="English",HLOOKUP($C$3,'Tariffs Info'!$C$4:$F$11,$B13,FALSE),HLOOKUP($C$3,'Tariffs Info'!$C$14:$F$21,$B13,FALSE))</f>
        <v>0</v>
      </c>
    </row>
    <row r="14" spans="1:5" x14ac:dyDescent="0.25">
      <c r="A14" s="111"/>
      <c r="B14" s="111"/>
      <c r="D14" s="112"/>
    </row>
  </sheetData>
  <mergeCells count="1">
    <mergeCell ref="C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A1:G22"/>
  <sheetViews>
    <sheetView zoomScale="60" zoomScaleNormal="60" workbookViewId="0">
      <pane ySplit="4" topLeftCell="A6" activePane="bottomLeft" state="frozen"/>
      <selection activeCell="C17" sqref="C17"/>
      <selection pane="bottomLeft" activeCell="C17" sqref="C17"/>
    </sheetView>
  </sheetViews>
  <sheetFormatPr defaultColWidth="9.140625" defaultRowHeight="15" x14ac:dyDescent="0.25"/>
  <cols>
    <col min="1" max="1" width="17.7109375" style="4" bestFit="1" customWidth="1"/>
    <col min="2" max="2" width="17.7109375" style="4" customWidth="1"/>
    <col min="3" max="6" width="38.140625" style="4" customWidth="1"/>
    <col min="7" max="16384" width="9.140625" style="4"/>
  </cols>
  <sheetData>
    <row r="1" spans="1:7" customFormat="1" x14ac:dyDescent="0.25"/>
    <row r="2" spans="1:7" customFormat="1" x14ac:dyDescent="0.25"/>
    <row r="3" spans="1:7" x14ac:dyDescent="0.25">
      <c r="A3" s="6" t="s">
        <v>3</v>
      </c>
      <c r="B3" s="6"/>
      <c r="C3" s="7"/>
      <c r="D3" s="7"/>
      <c r="E3" s="7"/>
      <c r="F3" s="7"/>
    </row>
    <row r="4" spans="1:7" x14ac:dyDescent="0.25">
      <c r="C4" s="5" t="s">
        <v>13</v>
      </c>
      <c r="D4" s="5" t="s">
        <v>58</v>
      </c>
      <c r="E4" s="5" t="s">
        <v>95</v>
      </c>
      <c r="F4" s="5" t="s">
        <v>102</v>
      </c>
    </row>
    <row r="5" spans="1:7" ht="30" x14ac:dyDescent="0.25">
      <c r="A5" s="4" t="s">
        <v>114</v>
      </c>
      <c r="C5" s="4" t="str">
        <f>Tariffs!A8</f>
        <v>MUSIC LICENSE FORM – POPULAR MUSIC CONCERTS (Per Event)</v>
      </c>
      <c r="D5" s="4" t="str">
        <f>Tariffs!A9</f>
        <v>MUSIC LICENSE FORM – POPULAR MUSIC CONCERTS (Annual)</v>
      </c>
      <c r="E5" s="4" t="str">
        <f>Tariffs!A10</f>
        <v>MUSIC LICENSE FORM – CLASSICAL MUSIC CONCERTS (Per event)</v>
      </c>
      <c r="F5" s="4" t="str">
        <f>Tariffs!A11</f>
        <v>MUSIC LICENSE FORM – CLASSICAL MUSIC CONCERTS (Annual)</v>
      </c>
    </row>
    <row r="6" spans="1:7" ht="30" x14ac:dyDescent="0.25">
      <c r="A6" s="4" t="s">
        <v>115</v>
      </c>
      <c r="C6" s="4" t="s">
        <v>121</v>
      </c>
      <c r="D6" s="4" t="s">
        <v>122</v>
      </c>
      <c r="E6" s="4" t="s">
        <v>123</v>
      </c>
      <c r="F6" s="4" t="s">
        <v>124</v>
      </c>
    </row>
    <row r="7" spans="1:7" ht="75" customHeight="1" x14ac:dyDescent="0.25">
      <c r="A7" s="4" t="s">
        <v>116</v>
      </c>
      <c r="C7" s="99" t="s">
        <v>125</v>
      </c>
      <c r="D7" s="99" t="s">
        <v>126</v>
      </c>
      <c r="E7" s="4" t="s">
        <v>127</v>
      </c>
      <c r="F7" s="4" t="s">
        <v>128</v>
      </c>
    </row>
    <row r="8" spans="1:7" ht="165" x14ac:dyDescent="0.25">
      <c r="A8" s="4" t="s">
        <v>117</v>
      </c>
      <c r="C8" s="99" t="s">
        <v>129</v>
      </c>
      <c r="F8" s="4" t="s">
        <v>130</v>
      </c>
    </row>
    <row r="9" spans="1:7" ht="150" x14ac:dyDescent="0.25">
      <c r="A9" s="4" t="s">
        <v>118</v>
      </c>
      <c r="C9" s="99" t="s">
        <v>131</v>
      </c>
      <c r="D9" s="99" t="s">
        <v>132</v>
      </c>
      <c r="E9" s="4" t="s">
        <v>133</v>
      </c>
      <c r="F9" s="4" t="s">
        <v>134</v>
      </c>
    </row>
    <row r="10" spans="1:7" ht="90" x14ac:dyDescent="0.25">
      <c r="A10" s="4" t="s">
        <v>119</v>
      </c>
      <c r="C10" s="4" t="s">
        <v>135</v>
      </c>
      <c r="F10" s="4" t="s">
        <v>136</v>
      </c>
    </row>
    <row r="11" spans="1:7" x14ac:dyDescent="0.25">
      <c r="A11" s="4" t="s">
        <v>120</v>
      </c>
    </row>
    <row r="12" spans="1:7" ht="30" x14ac:dyDescent="0.25">
      <c r="A12" s="4" t="s">
        <v>137</v>
      </c>
      <c r="C12" s="4" t="s">
        <v>138</v>
      </c>
      <c r="D12" s="4" t="s">
        <v>139</v>
      </c>
      <c r="E12" s="4" t="s">
        <v>138</v>
      </c>
      <c r="F12" s="4" t="s">
        <v>139</v>
      </c>
    </row>
    <row r="13" spans="1:7" x14ac:dyDescent="0.25">
      <c r="A13" s="6" t="s">
        <v>15</v>
      </c>
      <c r="B13" s="6"/>
      <c r="C13" s="7"/>
      <c r="D13" s="7"/>
      <c r="E13" s="7"/>
      <c r="F13" s="7"/>
    </row>
    <row r="14" spans="1:7" ht="30" x14ac:dyDescent="0.25">
      <c r="B14" s="7" t="s">
        <v>140</v>
      </c>
      <c r="C14" s="5" t="s">
        <v>13</v>
      </c>
      <c r="D14" s="5" t="s">
        <v>58</v>
      </c>
      <c r="E14" s="5" t="s">
        <v>95</v>
      </c>
      <c r="F14" s="5" t="s">
        <v>102</v>
      </c>
    </row>
    <row r="15" spans="1:7" ht="210" x14ac:dyDescent="0.25">
      <c r="A15" s="4" t="s">
        <v>114</v>
      </c>
      <c r="C15" s="4" t="str">
        <f>Tariffs!B8</f>
        <v>FORMULAIRE DE LICENSE DE MUSIQUE – CONCERTS DE MUSIQUE POPULAIRE (par concert)</v>
      </c>
      <c r="D15" s="4" t="str">
        <f>Tariffs!B9</f>
        <v>FORMULAIRE DE LICENSE DE MUSIQUE – CONCERTS DE MUSIQUE POPULAIRE (Annuelle)</v>
      </c>
      <c r="E15" s="4" t="str">
        <f>Tariffs!B10</f>
        <v>FORMULAIRE DE LICENSE DE MUSIQUE – CONCERTS DE MUSIQUE CLASSIQUE</v>
      </c>
      <c r="F15" s="4" t="str">
        <f>Tariffs!B11</f>
        <v>FORMULAIRE DE LICENSE DE MUSIQUE – CONCERTS DE MUSIQUE CLASSIQUE</v>
      </c>
      <c r="G15" s="4" t="s">
        <v>141</v>
      </c>
    </row>
    <row r="16" spans="1:7" ht="30" x14ac:dyDescent="0.25">
      <c r="A16" s="4" t="s">
        <v>115</v>
      </c>
      <c r="C16" s="4" t="s">
        <v>142</v>
      </c>
      <c r="D16" s="4" t="s">
        <v>143</v>
      </c>
      <c r="E16" s="4" t="s">
        <v>144</v>
      </c>
      <c r="F16" s="4" t="s">
        <v>145</v>
      </c>
    </row>
    <row r="17" spans="1:6" ht="180" x14ac:dyDescent="0.25">
      <c r="A17" s="4" t="s">
        <v>116</v>
      </c>
      <c r="C17" s="4" t="s">
        <v>146</v>
      </c>
      <c r="D17" s="4" t="s">
        <v>147</v>
      </c>
      <c r="E17" s="4" t="s">
        <v>148</v>
      </c>
      <c r="F17" s="4" t="s">
        <v>149</v>
      </c>
    </row>
    <row r="18" spans="1:6" ht="210" x14ac:dyDescent="0.25">
      <c r="A18" s="4" t="s">
        <v>117</v>
      </c>
      <c r="C18" s="4" t="s">
        <v>150</v>
      </c>
      <c r="F18" s="4" t="s">
        <v>151</v>
      </c>
    </row>
    <row r="19" spans="1:6" ht="180" x14ac:dyDescent="0.25">
      <c r="A19" s="4" t="s">
        <v>118</v>
      </c>
      <c r="C19" s="4" t="s">
        <v>152</v>
      </c>
      <c r="D19" s="4" t="s">
        <v>153</v>
      </c>
      <c r="E19" s="4" t="s">
        <v>154</v>
      </c>
      <c r="F19" s="4" t="s">
        <v>155</v>
      </c>
    </row>
    <row r="20" spans="1:6" ht="105" x14ac:dyDescent="0.25">
      <c r="A20" s="4" t="s">
        <v>119</v>
      </c>
      <c r="C20" s="4" t="s">
        <v>156</v>
      </c>
      <c r="F20" s="4" t="s">
        <v>157</v>
      </c>
    </row>
    <row r="21" spans="1:6" x14ac:dyDescent="0.25">
      <c r="A21" s="4" t="s">
        <v>120</v>
      </c>
    </row>
    <row r="22" spans="1:6" ht="30" x14ac:dyDescent="0.25">
      <c r="A22" s="4" t="s">
        <v>137</v>
      </c>
      <c r="C22" s="4" t="s">
        <v>138</v>
      </c>
      <c r="D22" s="4" t="s">
        <v>139</v>
      </c>
      <c r="E22" s="4" t="s">
        <v>138</v>
      </c>
      <c r="F22" s="4" t="s">
        <v>139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D36"/>
  <sheetViews>
    <sheetView workbookViewId="0">
      <selection activeCell="A27" sqref="A27:XFD27"/>
    </sheetView>
  </sheetViews>
  <sheetFormatPr defaultRowHeight="15" x14ac:dyDescent="0.25"/>
  <cols>
    <col min="1" max="1" width="17.7109375" bestFit="1" customWidth="1"/>
    <col min="2" max="2" width="159.28515625" bestFit="1" customWidth="1"/>
    <col min="3" max="3" width="46.28515625" customWidth="1"/>
    <col min="4" max="4" width="59.28515625" bestFit="1" customWidth="1"/>
  </cols>
  <sheetData>
    <row r="1" spans="1:4" x14ac:dyDescent="0.25">
      <c r="A1" t="s">
        <v>11</v>
      </c>
      <c r="B1" s="8" t="str">
        <f>Language!G2</f>
        <v>Français</v>
      </c>
    </row>
    <row r="3" spans="1:4" x14ac:dyDescent="0.25">
      <c r="B3" t="s">
        <v>14</v>
      </c>
      <c r="C3" t="s">
        <v>3</v>
      </c>
      <c r="D3" t="s">
        <v>15</v>
      </c>
    </row>
    <row r="4" spans="1:4" x14ac:dyDescent="0.25">
      <c r="A4" t="s">
        <v>16</v>
      </c>
      <c r="B4" t="str">
        <f>IF($B$1="English",C4,D4)</f>
        <v>Numéro de compte</v>
      </c>
      <c r="C4" s="1" t="s">
        <v>158</v>
      </c>
      <c r="D4" t="s">
        <v>159</v>
      </c>
    </row>
    <row r="5" spans="1:4" x14ac:dyDescent="0.25">
      <c r="A5" t="s">
        <v>19</v>
      </c>
      <c r="B5" t="str">
        <f>IF($B$1="English",C5,D5)</f>
        <v>(ou si vous n’êtes pas encore licencié, cliquez ici)</v>
      </c>
      <c r="C5" s="1" t="s">
        <v>160</v>
      </c>
      <c r="D5" t="s">
        <v>161</v>
      </c>
    </row>
    <row r="6" spans="1:4" x14ac:dyDescent="0.25">
      <c r="A6" t="s">
        <v>22</v>
      </c>
      <c r="B6" t="str">
        <f t="shared" ref="B6:B20" si="0">IF($B$1="English",C6,D6)</f>
        <v>Nom de l’entreprise</v>
      </c>
      <c r="C6" s="1" t="s">
        <v>162</v>
      </c>
      <c r="D6" t="s">
        <v>163</v>
      </c>
    </row>
    <row r="7" spans="1:4" x14ac:dyDescent="0.25">
      <c r="A7" t="s">
        <v>25</v>
      </c>
      <c r="B7" t="str">
        <f t="shared" si="0"/>
        <v>Nom légal de l’organisation ou nom du propriétaire</v>
      </c>
      <c r="C7" s="1" t="s">
        <v>164</v>
      </c>
      <c r="D7" s="10" t="s">
        <v>165</v>
      </c>
    </row>
    <row r="8" spans="1:4" x14ac:dyDescent="0.25">
      <c r="A8" t="s">
        <v>28</v>
      </c>
      <c r="B8" t="str">
        <f t="shared" si="0"/>
        <v>Personne contact</v>
      </c>
      <c r="C8" s="1" t="s">
        <v>166</v>
      </c>
      <c r="D8" t="s">
        <v>167</v>
      </c>
    </row>
    <row r="9" spans="1:4" x14ac:dyDescent="0.25">
      <c r="A9" t="s">
        <v>31</v>
      </c>
      <c r="B9" t="str">
        <f>IF($B$1="English",C9,D9)</f>
        <v>Titre</v>
      </c>
      <c r="C9" s="2" t="s">
        <v>168</v>
      </c>
      <c r="D9" t="s">
        <v>169</v>
      </c>
    </row>
    <row r="10" spans="1:4" x14ac:dyDescent="0.25">
      <c r="A10" t="s">
        <v>34</v>
      </c>
      <c r="B10" t="str">
        <f t="shared" si="0"/>
        <v>Numéro de téléphone</v>
      </c>
      <c r="C10" s="1" t="s">
        <v>170</v>
      </c>
      <c r="D10" s="10" t="s">
        <v>171</v>
      </c>
    </row>
    <row r="11" spans="1:4" x14ac:dyDescent="0.25">
      <c r="A11" t="s">
        <v>37</v>
      </c>
      <c r="B11" t="str">
        <f t="shared" si="0"/>
        <v>Télécopieur</v>
      </c>
      <c r="C11" s="1" t="s">
        <v>172</v>
      </c>
      <c r="D11" s="10" t="s">
        <v>173</v>
      </c>
    </row>
    <row r="12" spans="1:4" x14ac:dyDescent="0.25">
      <c r="A12" t="s">
        <v>40</v>
      </c>
      <c r="B12" t="str">
        <f t="shared" si="0"/>
        <v>Courriel</v>
      </c>
      <c r="C12" s="1" t="s">
        <v>174</v>
      </c>
      <c r="D12" s="10" t="s">
        <v>175</v>
      </c>
    </row>
    <row r="13" spans="1:4" x14ac:dyDescent="0.25">
      <c r="A13" t="s">
        <v>43</v>
      </c>
      <c r="B13" t="str">
        <f t="shared" si="0"/>
        <v>Adresse civique</v>
      </c>
      <c r="C13" s="1" t="s">
        <v>176</v>
      </c>
      <c r="D13" s="10" t="s">
        <v>177</v>
      </c>
    </row>
    <row r="14" spans="1:4" x14ac:dyDescent="0.25">
      <c r="A14" t="s">
        <v>46</v>
      </c>
      <c r="B14" t="str">
        <f t="shared" si="0"/>
        <v>Ville</v>
      </c>
      <c r="C14" s="3" t="s">
        <v>178</v>
      </c>
      <c r="D14" s="3" t="s">
        <v>179</v>
      </c>
    </row>
    <row r="15" spans="1:4" x14ac:dyDescent="0.25">
      <c r="A15" t="s">
        <v>49</v>
      </c>
      <c r="B15" t="str">
        <f t="shared" si="0"/>
        <v>Province</v>
      </c>
      <c r="C15" s="1" t="s">
        <v>180</v>
      </c>
      <c r="D15" s="1" t="s">
        <v>180</v>
      </c>
    </row>
    <row r="16" spans="1:4" x14ac:dyDescent="0.25">
      <c r="A16" t="s">
        <v>50</v>
      </c>
      <c r="B16" t="str">
        <f t="shared" si="0"/>
        <v>Code postal</v>
      </c>
      <c r="C16" s="1" t="s">
        <v>181</v>
      </c>
      <c r="D16" s="1" t="s">
        <v>182</v>
      </c>
    </row>
    <row r="17" spans="1:4" x14ac:dyDescent="0.25">
      <c r="A17" t="s">
        <v>53</v>
      </c>
      <c r="B17" t="str">
        <f t="shared" si="0"/>
        <v>Adresse postale</v>
      </c>
      <c r="C17" s="1" t="s">
        <v>183</v>
      </c>
      <c r="D17" s="1" t="s">
        <v>184</v>
      </c>
    </row>
    <row r="18" spans="1:4" x14ac:dyDescent="0.25">
      <c r="A18" t="s">
        <v>56</v>
      </c>
      <c r="B18" t="str">
        <f t="shared" si="0"/>
        <v>(cliquez ici si identique à celle ci-dessus)</v>
      </c>
      <c r="C18" s="1" t="s">
        <v>185</v>
      </c>
      <c r="D18" s="1" t="s">
        <v>186</v>
      </c>
    </row>
    <row r="19" spans="1:4" x14ac:dyDescent="0.25">
      <c r="A19" t="s">
        <v>187</v>
      </c>
      <c r="B19" t="str">
        <f t="shared" si="0"/>
        <v>Numéro d’exemption de taxe (s’il y a lieu)</v>
      </c>
      <c r="C19" s="1" t="s">
        <v>188</v>
      </c>
      <c r="D19" s="10" t="s">
        <v>189</v>
      </c>
    </row>
    <row r="20" spans="1:4" ht="51.75" x14ac:dyDescent="0.25">
      <c r="A20" t="s">
        <v>190</v>
      </c>
      <c r="B20" t="str">
        <f t="shared" si="0"/>
        <v xml:space="preserve">Veuillez retourner ce formulaire par courriel ou par la poste et envoyer votre paiement à l’ordre de la Entandem ou contacter-nous pour payer par carte de crédit.  Ou visitez www.entandemlicensing.com/portal/fr pour soumettre votre formulaire en ligne. </v>
      </c>
      <c r="C20" s="74" t="s">
        <v>191</v>
      </c>
      <c r="D20" s="74" t="s">
        <v>192</v>
      </c>
    </row>
    <row r="21" spans="1:4" x14ac:dyDescent="0.25">
      <c r="A21" t="s">
        <v>193</v>
      </c>
      <c r="B21" t="str">
        <f>IF($B$1="English",C21,D21)</f>
        <v>Pour toute autre utilisation de musique, contactez-nous ou essayez le Sélecteur de lICENSE sur www.socan.com</v>
      </c>
      <c r="C21" s="1" t="s">
        <v>194</v>
      </c>
      <c r="D21" s="1" t="s">
        <v>195</v>
      </c>
    </row>
    <row r="22" spans="1:4" x14ac:dyDescent="0.25">
      <c r="D22" s="1"/>
    </row>
    <row r="23" spans="1:4" x14ac:dyDescent="0.25">
      <c r="A23" t="s">
        <v>196</v>
      </c>
      <c r="B23" t="str">
        <f>IF($B$1="English",C23,D23)</f>
        <v>Êtes-vous membre (ou membre affilié) de CAPACOA, PACT ou Rideau?</v>
      </c>
      <c r="C23" s="121" t="s">
        <v>197</v>
      </c>
      <c r="D23" s="122" t="s">
        <v>198</v>
      </c>
    </row>
    <row r="24" spans="1:4" x14ac:dyDescent="0.25">
      <c r="A24" t="s">
        <v>199</v>
      </c>
      <c r="B24" t="str">
        <f>IF($B$1="English",C24,D24)</f>
        <v>En tant que membre de CAPACOA / PACT / Rideau les frais Ré:Sonne ne sont pas dû par événement. S'il vous plaît, veuillez-vous assurer d'avoir complété votre formulaire de licence annuelle.</v>
      </c>
      <c r="C24" t="s">
        <v>200</v>
      </c>
      <c r="D24" t="s">
        <v>201</v>
      </c>
    </row>
    <row r="26" spans="1:4" x14ac:dyDescent="0.25">
      <c r="A26" t="s">
        <v>202</v>
      </c>
      <c r="B26" t="b">
        <v>0</v>
      </c>
    </row>
    <row r="27" spans="1:4" x14ac:dyDescent="0.25">
      <c r="A27" t="s">
        <v>203</v>
      </c>
      <c r="B27" s="98" t="str">
        <f>IF('Page 2 calculation'!V6=0, "", 15)</f>
        <v/>
      </c>
    </row>
    <row r="28" spans="1:4" x14ac:dyDescent="0.25">
      <c r="A28" t="s">
        <v>204</v>
      </c>
      <c r="B28" s="98" t="str">
        <f>IF('Page 2 calculation'!V7=0, "", 15)</f>
        <v/>
      </c>
    </row>
    <row r="29" spans="1:4" x14ac:dyDescent="0.25">
      <c r="A29" t="s">
        <v>205</v>
      </c>
      <c r="B29" s="98" t="str">
        <f>IF('Page 2 calculation'!V8=0, "", 15)</f>
        <v/>
      </c>
    </row>
    <row r="30" spans="1:4" x14ac:dyDescent="0.25">
      <c r="A30" t="s">
        <v>206</v>
      </c>
      <c r="B30" s="98" t="str">
        <f>IF('Page 2 calculation'!V9=0, "", 15)</f>
        <v/>
      </c>
    </row>
    <row r="31" spans="1:4" x14ac:dyDescent="0.25">
      <c r="A31" t="s">
        <v>207</v>
      </c>
      <c r="B31" s="98" t="str">
        <f>IF('Page 2 calculation'!V10=0, "", 15)</f>
        <v/>
      </c>
    </row>
    <row r="32" spans="1:4" x14ac:dyDescent="0.25">
      <c r="A32" t="s">
        <v>208</v>
      </c>
      <c r="B32" s="98" t="str">
        <f>IF('Page 2 calculation'!V11=0, "", 15)</f>
        <v/>
      </c>
    </row>
    <row r="33" spans="1:2" x14ac:dyDescent="0.25">
      <c r="A33" t="s">
        <v>209</v>
      </c>
      <c r="B33" s="98" t="str">
        <f>IF('Page 2 calculation'!V12=0, "", 15)</f>
        <v/>
      </c>
    </row>
    <row r="34" spans="1:2" x14ac:dyDescent="0.25">
      <c r="A34" t="s">
        <v>210</v>
      </c>
      <c r="B34" s="98" t="str">
        <f>IF('Page 2 calculation'!V13=0, "", 15)</f>
        <v/>
      </c>
    </row>
    <row r="35" spans="1:2" x14ac:dyDescent="0.25">
      <c r="A35" t="s">
        <v>211</v>
      </c>
      <c r="B35" s="98" t="str">
        <f>IF('Page 2 calculation'!V14=0, "", 15)</f>
        <v/>
      </c>
    </row>
    <row r="36" spans="1:2" x14ac:dyDescent="0.25">
      <c r="A36" t="s">
        <v>212</v>
      </c>
      <c r="B36" s="98" t="str">
        <f>IF('Page 2 calculation'!V15=0, "", 15)</f>
        <v/>
      </c>
    </row>
  </sheetData>
  <phoneticPr fontId="54" type="noConversion"/>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323F2F1B-96EE-4B02-8B5F-00496236608A}">
            <xm:f>Language!$G$2="English"</xm:f>
            <x14:dxf>
              <numFmt numFmtId="171" formatCode="&quot;$&quot;#,##0.00"/>
            </x14:dxf>
          </x14:cfRule>
          <x14:cfRule type="expression" priority="2" id="{DA6072BF-F918-40B4-BE89-A18F2AB7BA37}">
            <xm:f>Language!$G$2="French"</xm:f>
            <x14:dxf>
              <numFmt numFmtId="172" formatCode="#,##0.00\ [$$-C0C]"/>
            </x14:dxf>
          </x14:cfRule>
          <xm:sqref>B27:B36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C16"/>
  <sheetViews>
    <sheetView workbookViewId="0">
      <selection activeCell="E11" sqref="E11"/>
    </sheetView>
  </sheetViews>
  <sheetFormatPr defaultRowHeight="15" x14ac:dyDescent="0.25"/>
  <sheetData>
    <row r="1" spans="1:3" x14ac:dyDescent="0.25">
      <c r="B1" s="247" t="s">
        <v>213</v>
      </c>
      <c r="C1" s="247"/>
    </row>
    <row r="2" spans="1:3" x14ac:dyDescent="0.25">
      <c r="A2" t="s">
        <v>180</v>
      </c>
      <c r="B2" t="str">
        <f>IF(Language!G2="English","GST/HST","TPS/TVH")</f>
        <v>TPS/TVH</v>
      </c>
      <c r="C2" t="str">
        <f>IF(Language!G2="English","QST","TVQ")</f>
        <v>TVQ</v>
      </c>
    </row>
    <row r="3" spans="1:3" x14ac:dyDescent="0.25">
      <c r="A3" s="43" t="s">
        <v>214</v>
      </c>
      <c r="B3" s="58">
        <v>0</v>
      </c>
      <c r="C3" s="55"/>
    </row>
    <row r="4" spans="1:3" x14ac:dyDescent="0.25">
      <c r="A4" s="43" t="s">
        <v>4</v>
      </c>
      <c r="B4" s="58">
        <v>0.05</v>
      </c>
      <c r="C4" s="55"/>
    </row>
    <row r="5" spans="1:3" x14ac:dyDescent="0.25">
      <c r="A5" s="43" t="s">
        <v>215</v>
      </c>
      <c r="B5" s="59">
        <v>0.05</v>
      </c>
      <c r="C5" s="55"/>
    </row>
    <row r="6" spans="1:3" x14ac:dyDescent="0.25">
      <c r="A6" s="43" t="s">
        <v>216</v>
      </c>
      <c r="B6" s="58">
        <v>0.05</v>
      </c>
      <c r="C6" s="55"/>
    </row>
    <row r="7" spans="1:3" x14ac:dyDescent="0.25">
      <c r="A7" s="43" t="s">
        <v>217</v>
      </c>
      <c r="B7" s="58">
        <v>0.15</v>
      </c>
      <c r="C7" s="55"/>
    </row>
    <row r="8" spans="1:3" x14ac:dyDescent="0.25">
      <c r="A8" s="43" t="s">
        <v>218</v>
      </c>
      <c r="B8" s="58">
        <v>0.15</v>
      </c>
      <c r="C8" s="55"/>
    </row>
    <row r="9" spans="1:3" x14ac:dyDescent="0.25">
      <c r="A9" s="43" t="s">
        <v>5</v>
      </c>
      <c r="B9" s="58">
        <v>0.14000000000000001</v>
      </c>
      <c r="C9" s="55"/>
    </row>
    <row r="10" spans="1:3" x14ac:dyDescent="0.25">
      <c r="A10" s="43" t="s">
        <v>219</v>
      </c>
      <c r="B10" s="58">
        <v>0.05</v>
      </c>
      <c r="C10" s="55"/>
    </row>
    <row r="11" spans="1:3" x14ac:dyDescent="0.25">
      <c r="A11" s="43" t="s">
        <v>220</v>
      </c>
      <c r="B11" s="58">
        <v>0.05</v>
      </c>
      <c r="C11" s="55"/>
    </row>
    <row r="12" spans="1:3" x14ac:dyDescent="0.25">
      <c r="A12" s="43" t="s">
        <v>221</v>
      </c>
      <c r="B12" s="58">
        <v>0.13</v>
      </c>
      <c r="C12" s="55"/>
    </row>
    <row r="13" spans="1:3" x14ac:dyDescent="0.25">
      <c r="A13" s="43" t="s">
        <v>222</v>
      </c>
      <c r="B13" s="58">
        <v>0.15</v>
      </c>
      <c r="C13" s="55"/>
    </row>
    <row r="14" spans="1:3" x14ac:dyDescent="0.25">
      <c r="A14" s="44" t="s">
        <v>223</v>
      </c>
      <c r="B14" s="58">
        <v>0.05</v>
      </c>
      <c r="C14" s="60">
        <v>9.9750000000000005E-2</v>
      </c>
    </row>
    <row r="15" spans="1:3" x14ac:dyDescent="0.25">
      <c r="A15" s="44" t="s">
        <v>224</v>
      </c>
      <c r="B15" s="58">
        <v>0.05</v>
      </c>
      <c r="C15" s="55"/>
    </row>
    <row r="16" spans="1:3" x14ac:dyDescent="0.25">
      <c r="A16" s="44" t="s">
        <v>225</v>
      </c>
      <c r="B16" s="58">
        <v>0.05</v>
      </c>
      <c r="C16" s="55"/>
    </row>
  </sheetData>
  <sortState xmlns:xlrd2="http://schemas.microsoft.com/office/spreadsheetml/2017/richdata2" ref="A4:C15">
    <sortCondition ref="A4:A15"/>
  </sortState>
  <mergeCells count="1">
    <mergeCell ref="B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B2:Q11"/>
  <sheetViews>
    <sheetView workbookViewId="0">
      <selection activeCell="C17" sqref="C17"/>
    </sheetView>
  </sheetViews>
  <sheetFormatPr defaultRowHeight="15" x14ac:dyDescent="0.25"/>
  <cols>
    <col min="2" max="2" width="25.5703125" bestFit="1" customWidth="1"/>
    <col min="3" max="3" width="12.28515625" bestFit="1" customWidth="1"/>
    <col min="4" max="4" width="12.7109375" bestFit="1" customWidth="1"/>
    <col min="5" max="5" width="13.85546875" bestFit="1" customWidth="1"/>
  </cols>
  <sheetData>
    <row r="2" spans="2:17" x14ac:dyDescent="0.25">
      <c r="B2" t="s">
        <v>226</v>
      </c>
      <c r="C2" s="8" t="str">
        <f>TRIM('4A1 Form'!AW19)</f>
        <v/>
      </c>
      <c r="D2" t="s">
        <v>227</v>
      </c>
      <c r="E2" t="s">
        <v>228</v>
      </c>
      <c r="F2" s="8">
        <f>SUM(F3:F9)</f>
        <v>0</v>
      </c>
    </row>
    <row r="3" spans="2:17" x14ac:dyDescent="0.25">
      <c r="B3" t="s">
        <v>229</v>
      </c>
      <c r="C3" s="8">
        <f>IF(C11=" ",LEN('4A1 Form'!AW19)-1,LEN('4A1 Form'!AW19))</f>
        <v>0</v>
      </c>
      <c r="D3">
        <v>6</v>
      </c>
      <c r="E3" t="str">
        <f>IF(C3=0,"True",EXACT(C3,D3))</f>
        <v>True</v>
      </c>
      <c r="F3">
        <f>IF(E3=FALSE,1,0)</f>
        <v>0</v>
      </c>
    </row>
    <row r="4" spans="2:17" x14ac:dyDescent="0.25">
      <c r="B4" t="s">
        <v>230</v>
      </c>
      <c r="C4" s="8" t="str">
        <f>LEFT('4A1 Form'!AW19,1)</f>
        <v/>
      </c>
      <c r="E4" t="str">
        <f>IF($C$3=0,"True",IF(ISERROR(IF(ISTEXT(C4),"True","False")),"False",IF(ISTEXT(C4),"True","False")))</f>
        <v>True</v>
      </c>
      <c r="F4">
        <f t="shared" ref="F4:F9" si="0">IF(E4="false",1,0)</f>
        <v>0</v>
      </c>
    </row>
    <row r="5" spans="2:17" x14ac:dyDescent="0.25">
      <c r="B5" t="s">
        <v>231</v>
      </c>
      <c r="C5" s="49" t="str">
        <f>MID('4A1 Form'!AW19,2,1)</f>
        <v/>
      </c>
      <c r="D5" t="e">
        <f>HLOOKUP(C5,H5:Q5,1,FALSE)</f>
        <v>#N/A</v>
      </c>
      <c r="E5" t="str">
        <f>IF(C3=0,"True",IF(ISERROR(EXACT(C5,D5)),"False",EXACT(C5,D5)))</f>
        <v>True</v>
      </c>
      <c r="F5">
        <f>IF(E5="false",1,0)</f>
        <v>0</v>
      </c>
      <c r="H5" s="39" t="s">
        <v>232</v>
      </c>
      <c r="I5" s="39" t="s">
        <v>233</v>
      </c>
      <c r="J5" s="39" t="s">
        <v>234</v>
      </c>
      <c r="K5" s="39" t="s">
        <v>235</v>
      </c>
      <c r="L5" s="39" t="s">
        <v>236</v>
      </c>
      <c r="M5" s="39" t="s">
        <v>237</v>
      </c>
      <c r="N5" s="39" t="s">
        <v>238</v>
      </c>
      <c r="O5" s="39" t="s">
        <v>239</v>
      </c>
      <c r="P5" s="39" t="s">
        <v>240</v>
      </c>
      <c r="Q5" s="39" t="s">
        <v>241</v>
      </c>
    </row>
    <row r="6" spans="2:17" x14ac:dyDescent="0.25">
      <c r="B6" t="s">
        <v>242</v>
      </c>
      <c r="C6" s="8" t="str">
        <f>MID('4A1 Form'!AW19,3,1)</f>
        <v/>
      </c>
      <c r="E6" t="str">
        <f>IF($C$3=0,"True",IF(ISERROR(IF(ISTEXT(C6),"True","False")),"False",IF(ISTEXT(C6),"True","False")))</f>
        <v>True</v>
      </c>
      <c r="F6">
        <f t="shared" si="0"/>
        <v>0</v>
      </c>
    </row>
    <row r="7" spans="2:17" x14ac:dyDescent="0.25">
      <c r="B7" t="s">
        <v>243</v>
      </c>
      <c r="C7" s="8" t="str">
        <f>IF(C11=" ",MID('4A1 Form'!AW19,5,1),MID('4A1 Form'!AW19,4,1))</f>
        <v/>
      </c>
      <c r="D7" t="e">
        <f>HLOOKUP(C7,H7:Q7,1,FALSE)</f>
        <v>#N/A</v>
      </c>
      <c r="E7" t="str">
        <f>IF(C3=0,"True",IF(ISERROR(EXACT(C7,D7)),"False",EXACT(C7,D7)))</f>
        <v>True</v>
      </c>
      <c r="F7">
        <f t="shared" si="0"/>
        <v>0</v>
      </c>
      <c r="H7" s="39" t="s">
        <v>232</v>
      </c>
      <c r="I7" s="39" t="s">
        <v>233</v>
      </c>
      <c r="J7" s="39" t="s">
        <v>234</v>
      </c>
      <c r="K7" s="39" t="s">
        <v>235</v>
      </c>
      <c r="L7" s="39" t="s">
        <v>236</v>
      </c>
      <c r="M7" s="39" t="s">
        <v>237</v>
      </c>
      <c r="N7" s="39" t="s">
        <v>238</v>
      </c>
      <c r="O7" s="39" t="s">
        <v>239</v>
      </c>
      <c r="P7" s="39" t="s">
        <v>240</v>
      </c>
      <c r="Q7" s="39" t="s">
        <v>241</v>
      </c>
    </row>
    <row r="8" spans="2:17" x14ac:dyDescent="0.25">
      <c r="B8" t="s">
        <v>244</v>
      </c>
      <c r="C8" s="8" t="str">
        <f>IF(C11=" ",MID('4A1 Form'!AW19,6,1),MID('4A1 Form'!AW19,5,1))</f>
        <v/>
      </c>
      <c r="E8" t="str">
        <f>IF($C$3=0,"True",IF(ISERROR(IF(ISTEXT(C8),"True","False")),"False",IF(ISTEXT(C8),"True","False")))</f>
        <v>True</v>
      </c>
      <c r="F8">
        <f t="shared" si="0"/>
        <v>0</v>
      </c>
    </row>
    <row r="9" spans="2:17" x14ac:dyDescent="0.25">
      <c r="B9" t="s">
        <v>245</v>
      </c>
      <c r="C9" s="8" t="str">
        <f>IF(C11=" ",MID('4A1 Form'!AW19,7,1),MID('4A1 Form'!AW19,6,1))</f>
        <v/>
      </c>
      <c r="D9" t="e">
        <f>HLOOKUP(C9,H9:Q9,1,FALSE)</f>
        <v>#N/A</v>
      </c>
      <c r="E9" t="str">
        <f>IF(C3=0,"True",IF(ISERROR(EXACT(C9,D9)),"False",EXACT(C9,D9)))</f>
        <v>True</v>
      </c>
      <c r="F9">
        <f t="shared" si="0"/>
        <v>0</v>
      </c>
      <c r="H9" s="39" t="s">
        <v>232</v>
      </c>
      <c r="I9" s="39" t="s">
        <v>233</v>
      </c>
      <c r="J9" s="39" t="s">
        <v>234</v>
      </c>
      <c r="K9" s="39" t="s">
        <v>235</v>
      </c>
      <c r="L9" s="39" t="s">
        <v>236</v>
      </c>
      <c r="M9" s="39" t="s">
        <v>237</v>
      </c>
      <c r="N9" s="39" t="s">
        <v>238</v>
      </c>
      <c r="O9" s="39" t="s">
        <v>239</v>
      </c>
      <c r="P9" s="39" t="s">
        <v>240</v>
      </c>
      <c r="Q9" s="39" t="s">
        <v>241</v>
      </c>
    </row>
    <row r="11" spans="2:17" x14ac:dyDescent="0.25">
      <c r="B11" t="s">
        <v>246</v>
      </c>
      <c r="C11" s="8" t="str">
        <f>MID(C2,4,1)</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138830d-9b08-4166-a0cb-8c5c16b4bc97">
      <Terms xmlns="http://schemas.microsoft.com/office/infopath/2007/PartnerControls"/>
    </lcf76f155ced4ddcb4097134ff3c332f>
    <TaxCatchAll xmlns="3811e100-c698-433b-bc23-44affdd8fca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3A8E89DE4ABF458CBD14E039BDE674" ma:contentTypeVersion="15" ma:contentTypeDescription="Create a new document." ma:contentTypeScope="" ma:versionID="74825f7a4dcb75a117932850099b3b16">
  <xsd:schema xmlns:xsd="http://www.w3.org/2001/XMLSchema" xmlns:xs="http://www.w3.org/2001/XMLSchema" xmlns:p="http://schemas.microsoft.com/office/2006/metadata/properties" xmlns:ns2="f138830d-9b08-4166-a0cb-8c5c16b4bc97" xmlns:ns3="3811e100-c698-433b-bc23-44affdd8fca6" targetNamespace="http://schemas.microsoft.com/office/2006/metadata/properties" ma:root="true" ma:fieldsID="a9c2226a25a3882660bf7b2c943df8b1" ns2:_="" ns3:_="">
    <xsd:import namespace="f138830d-9b08-4166-a0cb-8c5c16b4bc97"/>
    <xsd:import namespace="3811e100-c698-433b-bc23-44affdd8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38830d-9b08-4166-a0cb-8c5c16b4b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773f2ab-e19b-4d27-ab3a-5202602a0db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11e100-c698-433b-bc23-44affdd8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53ab9c-87d7-49e9-993d-279f75a1f9af}" ma:internalName="TaxCatchAll" ma:showField="CatchAllData" ma:web="3811e100-c698-433b-bc23-44affdd8f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277760-9630-42C4-9D9F-C6BFA724835B}">
  <ds:schemaRefs>
    <ds:schemaRef ds:uri="ce991ce1-64d4-48a5-9bf2-1030fbc403e0"/>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84eca689-8210-4da8-843e-3b73c6fcd837"/>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280CADF-1526-467A-B9F7-A2E9BCA312E3}"/>
</file>

<file path=customXml/itemProps3.xml><?xml version="1.0" encoding="utf-8"?>
<ds:datastoreItem xmlns:ds="http://schemas.openxmlformats.org/officeDocument/2006/customXml" ds:itemID="{E19BC1B1-DDDD-4573-8338-1DBD830DF3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4A1 Form</vt:lpstr>
      <vt:lpstr>page4 translations</vt:lpstr>
      <vt:lpstr>Language</vt:lpstr>
      <vt:lpstr>Tariffs</vt:lpstr>
      <vt:lpstr>Selected Tariff info</vt:lpstr>
      <vt:lpstr>Tariffs Info</vt:lpstr>
      <vt:lpstr>Licensee details section</vt:lpstr>
      <vt:lpstr>Province &amp; tax rates</vt:lpstr>
      <vt:lpstr>PostalCode validation</vt:lpstr>
      <vt:lpstr>page2 translations</vt:lpstr>
      <vt:lpstr>Page 2 calculation</vt:lpstr>
      <vt:lpstr>correcttarifflanguage</vt:lpstr>
      <vt:lpstr>Language</vt:lpstr>
      <vt:lpstr>LicenseeField1</vt:lpstr>
      <vt:lpstr>LicenseeField2</vt:lpstr>
      <vt:lpstr>OuiNon</vt:lpstr>
      <vt:lpstr>'4A1 Form'!Print_Area</vt:lpstr>
      <vt:lpstr>Prov</vt:lpstr>
      <vt:lpstr>TariffEN</vt:lpstr>
      <vt:lpstr>TariffFR</vt:lpstr>
      <vt:lpstr>termsconditions</vt:lpstr>
      <vt:lpstr>YesNo</vt:lpstr>
    </vt:vector>
  </TitlesOfParts>
  <Manager/>
  <Company>SOCAN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Aylin Trifunovic</dc:creator>
  <cp:keywords/>
  <dc:description/>
  <cp:lastModifiedBy>Kieran Bishop</cp:lastModifiedBy>
  <cp:revision/>
  <dcterms:created xsi:type="dcterms:W3CDTF">2012-11-08T14:09:23Z</dcterms:created>
  <dcterms:modified xsi:type="dcterms:W3CDTF">2025-06-09T19:01:29Z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0x010100E03A8E89DE4ABF458CBD14E039BDE674</vt:lpwstr>
  </property>
  <property fmtid="{D5CDD505-2E9C-101B-9397-08002B2CF9AE}" pid="3" name="MediaServiceImageTags">
    <vt:lpwstr/>
  </property>
</Properties>
</file>